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Fanny Villamil H\Desktop\INSTRUMENTOS PUBLICAR\"/>
    </mc:Choice>
  </mc:AlternateContent>
  <xr:revisionPtr revIDLastSave="0" documentId="13_ncr:1_{6563AD61-B512-4716-B902-0B0119AEC2C4}" xr6:coauthVersionLast="45" xr6:coauthVersionMax="45" xr10:uidLastSave="{00000000-0000-0000-0000-000000000000}"/>
  <bookViews>
    <workbookView xWindow="0" yWindow="0" windowWidth="20490" windowHeight="10920" activeTab="8" xr2:uid="{00000000-000D-0000-FFFF-FFFF00000000}"/>
  </bookViews>
  <sheets>
    <sheet name="ADMINISTRATIVA" sheetId="2" r:id="rId1"/>
    <sheet name="PLANEACION" sheetId="3" r:id="rId2"/>
    <sheet name="HACIENDA" sheetId="4" r:id="rId3"/>
    <sheet name="AGUAS E INFRAESTRUCTURA" sheetId="5" r:id="rId4"/>
    <sheet name="INTERIOR" sheetId="6" r:id="rId5"/>
    <sheet name="CULTURA" sheetId="7" r:id="rId6"/>
    <sheet name="TURISMO" sheetId="9" r:id="rId7"/>
    <sheet name="AGRICULTURA" sheetId="10" r:id="rId8"/>
    <sheet name="PRIVADA" sheetId="11" r:id="rId9"/>
    <sheet name="EDUCACION" sheetId="19" r:id="rId10"/>
    <sheet name="FAMILIA" sheetId="13" r:id="rId11"/>
    <sheet name="SALUD" sheetId="15" r:id="rId12"/>
    <sheet name="TIC" sheetId="17" r:id="rId13"/>
    <sheet name="INDEPORTES" sheetId="8" r:id="rId14"/>
    <sheet name="PROMOTORA" sheetId="16" r:id="rId15"/>
    <sheet name="IDTQ" sheetId="1" r:id="rId16"/>
  </sheets>
  <externalReferences>
    <externalReference r:id="rId17"/>
    <externalReference r:id="rId18"/>
    <externalReference r:id="rId19"/>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PLANEACION!$A$1:$AQ$10</definedName>
    <definedName name="CODIGO_DIVIPOLA" localSheetId="0">#REF!</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8">#REF!</definedName>
    <definedName name="CODIGO_DIVIPOLA" localSheetId="14">#REF!</definedName>
    <definedName name="CODIGO_DIVIPOLA" localSheetId="11">#REF!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8">#REF!</definedName>
    <definedName name="DboREGISTRO_LEY_617" localSheetId="14">#REF!</definedName>
    <definedName name="DboREGISTRO_LEY_617" localSheetId="11">#REF!</definedName>
    <definedName name="DboREGISTRO_LEY_617" localSheetId="6">#REF!</definedName>
    <definedName name="DboREGISTRO_LEY_617">#REF!</definedName>
    <definedName name="ññ" localSheetId="0">#REF!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1">#REF!</definedName>
    <definedName name="ññ" localSheetId="8">#REF!</definedName>
    <definedName name="ññ" localSheetId="14">#REF!</definedName>
    <definedName name="ññ" localSheetId="11">#REF!</definedName>
    <definedName name="ññ" localSheetId="6">#REF!</definedName>
    <definedName name="ññ">#REF!</definedName>
    <definedName name="_xlnm.Print_Titles" localSheetId="1">PLANEACION!$1:$7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7" i="19" l="1"/>
  <c r="Q77" i="19"/>
  <c r="R71" i="19"/>
  <c r="Q73" i="19"/>
  <c r="Q71" i="19"/>
  <c r="V69" i="19"/>
  <c r="V64" i="19"/>
  <c r="V68" i="19"/>
  <c r="R64" i="19"/>
  <c r="Q64" i="19"/>
  <c r="R62" i="19"/>
  <c r="Q62" i="19"/>
  <c r="R58" i="19"/>
  <c r="Q58" i="19"/>
  <c r="R53" i="19"/>
  <c r="Q53" i="19"/>
  <c r="V51" i="19"/>
  <c r="V50" i="19"/>
  <c r="V49" i="19"/>
  <c r="R49" i="19"/>
  <c r="R47" i="19"/>
  <c r="Q47" i="19"/>
  <c r="R41" i="19"/>
  <c r="Q41" i="19"/>
  <c r="V36" i="19"/>
  <c r="V35" i="19"/>
  <c r="V33" i="19"/>
  <c r="V32" i="19"/>
  <c r="V31" i="19"/>
  <c r="V29" i="19"/>
  <c r="V25" i="19"/>
  <c r="V78" i="19"/>
  <c r="R24" i="19"/>
  <c r="Q24" i="19"/>
  <c r="R21" i="19"/>
  <c r="Q22" i="19"/>
  <c r="AN21" i="19"/>
  <c r="Q21" i="19"/>
  <c r="R11" i="19"/>
  <c r="Q18" i="19"/>
  <c r="Q14" i="19"/>
  <c r="Q11" i="19"/>
  <c r="Q50" i="19"/>
  <c r="Q51" i="19"/>
  <c r="Q49" i="19"/>
  <c r="Q52" i="19"/>
  <c r="R29" i="19"/>
  <c r="Q60" i="19"/>
  <c r="V75" i="6"/>
  <c r="O15" i="16"/>
  <c r="N17" i="16"/>
  <c r="N15" i="16"/>
  <c r="R89" i="6"/>
  <c r="Q97" i="6"/>
  <c r="R35" i="6"/>
  <c r="Q35" i="6"/>
  <c r="R28" i="6"/>
  <c r="Q31" i="6"/>
  <c r="R13" i="6"/>
  <c r="Q15" i="6"/>
  <c r="Q28" i="6"/>
  <c r="Q89" i="6"/>
  <c r="Q14" i="6"/>
  <c r="Q44" i="6"/>
  <c r="Q102" i="6"/>
  <c r="Q104" i="6"/>
  <c r="Q46" i="6"/>
  <c r="N21" i="16"/>
  <c r="Q51" i="6"/>
  <c r="N19" i="16"/>
  <c r="Q54" i="6"/>
  <c r="V80" i="6"/>
  <c r="V78" i="6"/>
  <c r="V76" i="6"/>
  <c r="V83" i="6"/>
  <c r="V82" i="6"/>
  <c r="V81" i="6"/>
  <c r="V79" i="6"/>
  <c r="V77" i="6"/>
  <c r="V74" i="6"/>
  <c r="V73" i="6"/>
  <c r="V72" i="6"/>
  <c r="V71" i="6"/>
  <c r="V70" i="6"/>
  <c r="R70" i="6"/>
  <c r="Q70" i="6"/>
  <c r="V14" i="1"/>
  <c r="S23" i="16"/>
  <c r="R18" i="17"/>
  <c r="S49" i="10"/>
  <c r="V107" i="15"/>
  <c r="V105" i="15"/>
  <c r="V103" i="15"/>
  <c r="V101" i="15"/>
  <c r="V39" i="8"/>
  <c r="S130" i="13"/>
  <c r="Q71" i="6"/>
  <c r="Q77" i="6"/>
  <c r="Q76" i="6"/>
  <c r="V86" i="6"/>
  <c r="V85" i="6"/>
  <c r="R143" i="15"/>
  <c r="Q146" i="15"/>
  <c r="Q143" i="15"/>
  <c r="Q145" i="15"/>
  <c r="Q144" i="15"/>
  <c r="R241" i="15"/>
  <c r="R85" i="3"/>
  <c r="Q96" i="3"/>
  <c r="Q89" i="3"/>
  <c r="Q95" i="3"/>
  <c r="Q87" i="3"/>
  <c r="Q91" i="3"/>
  <c r="Q85" i="3"/>
  <c r="Q93" i="3"/>
  <c r="V112" i="15"/>
  <c r="V115" i="15"/>
  <c r="V23" i="17"/>
  <c r="V21" i="17"/>
  <c r="R20" i="17"/>
  <c r="Q20" i="17"/>
  <c r="V62" i="6"/>
  <c r="V61" i="6"/>
  <c r="R59" i="6"/>
  <c r="V123" i="6"/>
  <c r="Q66" i="6"/>
  <c r="Q59" i="6"/>
  <c r="V84" i="3"/>
  <c r="V83" i="3"/>
  <c r="V76" i="3"/>
  <c r="R67" i="3"/>
  <c r="Q67" i="3"/>
  <c r="R28" i="7"/>
  <c r="V268" i="15"/>
  <c r="V51" i="3"/>
  <c r="V46" i="3"/>
  <c r="AN70" i="6"/>
  <c r="AN26" i="6"/>
  <c r="AN25" i="6"/>
  <c r="AN24" i="6"/>
  <c r="AN23" i="6"/>
  <c r="AN22" i="6"/>
  <c r="AN21" i="6"/>
  <c r="AN20" i="6"/>
  <c r="AN19" i="6"/>
  <c r="AN18" i="6"/>
  <c r="AN17" i="6"/>
  <c r="AN16" i="6"/>
  <c r="AN15" i="6"/>
  <c r="AN14" i="6"/>
  <c r="AN13" i="6"/>
  <c r="AN20" i="17"/>
  <c r="AN23" i="17"/>
  <c r="AN18" i="17"/>
  <c r="AN29" i="8"/>
  <c r="AN23" i="8"/>
  <c r="AN20" i="8"/>
  <c r="AN34" i="8"/>
  <c r="AN12" i="8"/>
  <c r="AN37" i="8"/>
  <c r="AN24" i="9"/>
  <c r="AN17" i="9"/>
  <c r="AN12" i="9"/>
  <c r="AC43" i="7"/>
  <c r="AN43" i="7"/>
  <c r="AC36" i="7"/>
  <c r="AN36" i="7"/>
  <c r="AC28" i="7"/>
  <c r="AA28" i="7"/>
  <c r="AN24" i="7"/>
  <c r="AC14" i="7"/>
  <c r="AN14" i="7"/>
  <c r="AN12" i="7"/>
  <c r="AN28" i="7"/>
  <c r="AN18" i="2"/>
  <c r="AN214" i="15"/>
  <c r="AM214" i="15"/>
  <c r="AN209" i="15"/>
  <c r="AM209" i="15"/>
  <c r="AN180" i="15"/>
  <c r="AM180" i="15"/>
  <c r="AN168" i="15"/>
  <c r="AM168" i="15"/>
  <c r="AN120" i="15"/>
  <c r="AM120" i="15"/>
  <c r="AN96" i="15"/>
  <c r="AM96" i="15"/>
  <c r="AN84" i="15"/>
  <c r="AM84" i="15"/>
  <c r="AN38" i="15"/>
  <c r="AM38" i="15"/>
  <c r="V19" i="4"/>
  <c r="R18" i="4"/>
  <c r="R12" i="4"/>
  <c r="Q13" i="4"/>
  <c r="R19" i="4"/>
  <c r="Q15" i="4"/>
  <c r="Q12" i="4"/>
  <c r="Q18" i="4"/>
  <c r="V24" i="17"/>
  <c r="R23" i="17"/>
  <c r="R24" i="17"/>
  <c r="Q23" i="17"/>
  <c r="Q18" i="17"/>
  <c r="AN12" i="1"/>
  <c r="R12" i="1"/>
  <c r="O12" i="16"/>
  <c r="R37" i="8"/>
  <c r="Q37" i="8"/>
  <c r="R34" i="8"/>
  <c r="Q34" i="8"/>
  <c r="R29" i="8"/>
  <c r="Q31" i="8"/>
  <c r="R23" i="8"/>
  <c r="Q26" i="8"/>
  <c r="R20" i="8"/>
  <c r="Q20" i="8"/>
  <c r="R17" i="8"/>
  <c r="Q18" i="8"/>
  <c r="R12" i="8"/>
  <c r="O47" i="10"/>
  <c r="N48" i="10"/>
  <c r="O42" i="10"/>
  <c r="N43" i="10"/>
  <c r="O40" i="10"/>
  <c r="N40" i="10"/>
  <c r="O37" i="10"/>
  <c r="N37" i="10"/>
  <c r="O33" i="10"/>
  <c r="N35" i="10"/>
  <c r="O26" i="10"/>
  <c r="N28" i="10"/>
  <c r="AK21" i="10"/>
  <c r="O21" i="10"/>
  <c r="N21" i="10"/>
  <c r="AK19" i="10"/>
  <c r="O19" i="10"/>
  <c r="N19" i="10"/>
  <c r="AK17" i="10"/>
  <c r="O17" i="10"/>
  <c r="N17" i="10"/>
  <c r="O12" i="10"/>
  <c r="N14" i="10"/>
  <c r="Q15" i="8"/>
  <c r="Q12" i="8"/>
  <c r="R39" i="8"/>
  <c r="Q13" i="1"/>
  <c r="R14" i="1"/>
  <c r="N12" i="16"/>
  <c r="O23" i="16"/>
  <c r="N12" i="10"/>
  <c r="N47" i="10"/>
  <c r="AK12" i="16"/>
  <c r="O49" i="10"/>
  <c r="Q12" i="1"/>
  <c r="Q32" i="8"/>
  <c r="Q17" i="8"/>
  <c r="Q29" i="8"/>
  <c r="Q30" i="8"/>
  <c r="Q21" i="8"/>
  <c r="Q25" i="8"/>
  <c r="Q23" i="8"/>
  <c r="Q24" i="8"/>
  <c r="N20" i="10"/>
  <c r="N22" i="10"/>
  <c r="N31" i="10"/>
  <c r="N36" i="10"/>
  <c r="N15" i="10"/>
  <c r="N26" i="10"/>
  <c r="N33" i="10"/>
  <c r="N42" i="10"/>
  <c r="V270" i="15"/>
  <c r="V272" i="15"/>
  <c r="V279" i="15"/>
  <c r="W272" i="15"/>
  <c r="O31" i="13"/>
  <c r="O44" i="13"/>
  <c r="V48" i="7"/>
  <c r="R43" i="7"/>
  <c r="Q43" i="7"/>
  <c r="R36" i="7"/>
  <c r="Q36" i="7"/>
  <c r="Q28" i="7"/>
  <c r="R24" i="7"/>
  <c r="Q24" i="7"/>
  <c r="R14" i="7"/>
  <c r="Q20" i="7"/>
  <c r="R12" i="7"/>
  <c r="Q12" i="7"/>
  <c r="R118" i="6"/>
  <c r="Q118" i="6"/>
  <c r="AN110" i="6"/>
  <c r="R110" i="6"/>
  <c r="Q110" i="6"/>
  <c r="AN89" i="6"/>
  <c r="AN85" i="6"/>
  <c r="R85" i="6"/>
  <c r="Q85" i="6"/>
  <c r="AN59" i="6"/>
  <c r="AN35" i="6"/>
  <c r="AN28" i="6"/>
  <c r="Q13" i="6"/>
  <c r="V69" i="5"/>
  <c r="AN43" i="5"/>
  <c r="R43" i="5"/>
  <c r="Q66" i="5"/>
  <c r="AN27" i="5"/>
  <c r="R27" i="5"/>
  <c r="Q27" i="5"/>
  <c r="AN21" i="5"/>
  <c r="R21" i="5"/>
  <c r="Q21" i="5"/>
  <c r="AM19" i="5"/>
  <c r="R19" i="5"/>
  <c r="Q19" i="5"/>
  <c r="AN18" i="5"/>
  <c r="R18" i="5"/>
  <c r="Q18" i="5"/>
  <c r="AN16" i="5"/>
  <c r="R16" i="5"/>
  <c r="Q16" i="5"/>
  <c r="AN14" i="5"/>
  <c r="R14" i="5"/>
  <c r="Q14" i="5"/>
  <c r="AN12" i="5"/>
  <c r="R12" i="5"/>
  <c r="Q12" i="5"/>
  <c r="V98" i="3"/>
  <c r="AN85" i="3"/>
  <c r="AN67" i="3"/>
  <c r="AN65" i="3"/>
  <c r="R65" i="3"/>
  <c r="Q65" i="3"/>
  <c r="AN59" i="3"/>
  <c r="R59" i="3"/>
  <c r="Q59" i="3"/>
  <c r="AN53" i="3"/>
  <c r="R53" i="3"/>
  <c r="Q55" i="3"/>
  <c r="AN39" i="3"/>
  <c r="R39" i="3"/>
  <c r="Q39" i="3"/>
  <c r="AN25" i="3"/>
  <c r="R25" i="3"/>
  <c r="Q25" i="3"/>
  <c r="AN18" i="3"/>
  <c r="R18" i="3"/>
  <c r="Q18" i="3"/>
  <c r="AN11" i="3"/>
  <c r="R11" i="3"/>
  <c r="Q11" i="3"/>
  <c r="V24" i="2"/>
  <c r="R21" i="2"/>
  <c r="Q23" i="2"/>
  <c r="R18" i="2"/>
  <c r="R123" i="6"/>
  <c r="R24" i="2"/>
  <c r="Q21" i="2"/>
  <c r="R48" i="7"/>
  <c r="Q18" i="2"/>
  <c r="R69" i="5"/>
  <c r="Q53" i="3"/>
  <c r="Q17" i="7"/>
  <c r="Q45" i="7"/>
  <c r="Q14" i="7"/>
  <c r="Q54" i="5"/>
  <c r="Q68" i="5"/>
  <c r="Q43" i="5"/>
  <c r="R98" i="3"/>
  <c r="V99" i="3"/>
  <c r="O112" i="13"/>
  <c r="O120" i="13"/>
  <c r="O96" i="13"/>
  <c r="N44" i="13"/>
  <c r="O23" i="13"/>
  <c r="O13" i="13"/>
  <c r="T21" i="11"/>
  <c r="P18" i="11"/>
  <c r="O18" i="11"/>
  <c r="N13" i="13"/>
  <c r="R274" i="15"/>
  <c r="Q274" i="15"/>
  <c r="R268" i="15"/>
  <c r="Q268" i="15"/>
  <c r="AD259" i="15"/>
  <c r="AD268" i="15"/>
  <c r="R259" i="15"/>
  <c r="R252" i="15"/>
  <c r="Q252" i="15"/>
  <c r="R248" i="15"/>
  <c r="R232" i="15"/>
  <c r="R221" i="15"/>
  <c r="Q225" i="15"/>
  <c r="AD221" i="15"/>
  <c r="AD232" i="15"/>
  <c r="AD241" i="15"/>
  <c r="AC221" i="15"/>
  <c r="AC232" i="15"/>
  <c r="AC241" i="15"/>
  <c r="AC248" i="15"/>
  <c r="AC252" i="15"/>
  <c r="AC259" i="15"/>
  <c r="AC268" i="15"/>
  <c r="AC274" i="15"/>
  <c r="R214" i="15"/>
  <c r="R209" i="15"/>
  <c r="Q209" i="15"/>
  <c r="AU196" i="15"/>
  <c r="R180" i="15"/>
  <c r="Q200" i="15"/>
  <c r="AO168" i="15"/>
  <c r="R168" i="15"/>
  <c r="Q171" i="15"/>
  <c r="R156" i="15"/>
  <c r="R148" i="15"/>
  <c r="Q151" i="15"/>
  <c r="AD156" i="15"/>
  <c r="AC156" i="15"/>
  <c r="R120" i="15"/>
  <c r="R108" i="15"/>
  <c r="R96" i="15"/>
  <c r="R84" i="15"/>
  <c r="Q88" i="15"/>
  <c r="AE65" i="15"/>
  <c r="R65" i="15"/>
  <c r="AD65" i="15"/>
  <c r="AC65" i="15"/>
  <c r="R38" i="15"/>
  <c r="Q47" i="15"/>
  <c r="R33" i="15"/>
  <c r="Q34" i="15"/>
  <c r="R12" i="15"/>
  <c r="Q19" i="15"/>
  <c r="N129" i="13"/>
  <c r="N128" i="13"/>
  <c r="N127" i="13"/>
  <c r="N120" i="13"/>
  <c r="N112" i="13"/>
  <c r="O106" i="13"/>
  <c r="N106" i="13"/>
  <c r="O102" i="13"/>
  <c r="N102" i="13"/>
  <c r="O99" i="13"/>
  <c r="N99" i="13"/>
  <c r="N96" i="13"/>
  <c r="O93" i="13"/>
  <c r="N93" i="13"/>
  <c r="O76" i="13"/>
  <c r="N76" i="13"/>
  <c r="O57" i="13"/>
  <c r="N31" i="13"/>
  <c r="N23" i="13"/>
  <c r="N17" i="13"/>
  <c r="AL18" i="11"/>
  <c r="AL12" i="11"/>
  <c r="P12" i="11"/>
  <c r="P21" i="11"/>
  <c r="T22" i="11"/>
  <c r="V39" i="9"/>
  <c r="R36" i="9"/>
  <c r="Q36" i="9"/>
  <c r="R32" i="9"/>
  <c r="Q32" i="9"/>
  <c r="R24" i="9"/>
  <c r="Q27" i="9"/>
  <c r="R17" i="9"/>
  <c r="R12" i="9"/>
  <c r="Q14" i="9"/>
  <c r="O130" i="13"/>
  <c r="O12" i="11"/>
  <c r="Q24" i="9"/>
  <c r="Q12" i="9"/>
  <c r="Q162" i="15"/>
  <c r="Q156" i="15"/>
  <c r="Q100" i="15"/>
  <c r="Q96" i="15"/>
  <c r="Q237" i="15"/>
  <c r="Q232" i="15"/>
  <c r="Q19" i="9"/>
  <c r="Q21" i="9"/>
  <c r="Q17" i="9"/>
  <c r="Q65" i="15"/>
  <c r="Q76" i="15"/>
  <c r="Q70" i="15"/>
  <c r="Q116" i="15"/>
  <c r="Q108" i="15"/>
  <c r="R39" i="9"/>
  <c r="Q259" i="15"/>
  <c r="Q266" i="15"/>
  <c r="Q33" i="15"/>
  <c r="Q180" i="15"/>
  <c r="Q186" i="15"/>
  <c r="Q235" i="15"/>
  <c r="Q84" i="15"/>
  <c r="Q92" i="15"/>
  <c r="Q148" i="15"/>
  <c r="Q168" i="15"/>
  <c r="Q172" i="15"/>
  <c r="Q194" i="15"/>
  <c r="Q221" i="15"/>
  <c r="Q42" i="15"/>
  <c r="Q59" i="15"/>
  <c r="Q38" i="15"/>
  <c r="Q24" i="15"/>
  <c r="R279" i="15"/>
  <c r="V280" i="15"/>
  <c r="Q12" i="15"/>
  <c r="N57" i="13"/>
  <c r="R40" i="9"/>
  <c r="Q37" i="19"/>
  <c r="Q32" i="19"/>
  <c r="Q35" i="19"/>
  <c r="Q38" i="19"/>
  <c r="Q29" i="19"/>
  <c r="R78" i="19"/>
  <c r="Q30" i="19"/>
</calcChain>
</file>

<file path=xl/sharedStrings.xml><?xml version="1.0" encoding="utf-8"?>
<sst xmlns="http://schemas.openxmlformats.org/spreadsheetml/2006/main" count="3744" uniqueCount="2076">
  <si>
    <t xml:space="preserve">CODIGO:  </t>
  </si>
  <si>
    <t>F-PLA-06</t>
  </si>
  <si>
    <t xml:space="preserve">VERSIÓN: </t>
  </si>
  <si>
    <t>06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</si>
  <si>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</si>
  <si>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</si>
  <si>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</si>
  <si>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</si>
  <si>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</si>
  <si>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</si>
  <si>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</si>
  <si>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</si>
  <si>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</si>
  <si>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</si>
  <si>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</si>
  <si>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</si>
  <si>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</si>
  <si>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</si>
  <si>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</si>
  <si>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</si>
  <si>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</si>
  <si>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</si>
  <si>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</si>
  <si>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</si>
  <si>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</si>
  <si>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CÓDIGO</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</si>
  <si>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</si>
  <si>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</si>
  <si>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</si>
  <si>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</si>
  <si>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</si>
  <si>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</si>
  <si>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</si>
  <si>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</si>
  <si>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</si>
  <si>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</si>
  <si>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</si>
  <si>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</si>
  <si>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</si>
  <si>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</si>
  <si>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</si>
  <si>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</si>
  <si>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</si>
  <si>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</si>
  <si>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</si>
  <si>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</si>
  <si>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</si>
  <si>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</si>
  <si>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</si>
  <si>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</si>
  <si>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</si>
  <si>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GESTIÓN TERRITORIAL</t>
  </si>
  <si>
    <t>MODERNIZACIÓN TECNOLOGICA Y ADMINISTRATIVA</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</si>
  <si>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</si>
  <si>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</si>
  <si>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</si>
  <si>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</si>
  <si>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</si>
  <si>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</si>
  <si>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</si>
  <si>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</si>
  <si>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Recurso Ordinario</t>
  </si>
  <si>
    <t>Implementar un programa de actualización y registro de los bienes de propiedad del departamento</t>
  </si>
  <si>
    <t>Programa de actualización y registro implementado</t>
  </si>
  <si>
    <t xml:space="preserve">0304 - 5 - 3 1 5 28 89 17 5 - 20 </t>
  </si>
  <si>
    <t>201663000-0005</t>
  </si>
  <si>
    <t>Implementación de un programa  de  modernización de la gestión administrativa en el Departamento del Quindio</t>
  </si>
  <si>
    <t xml:space="preserve">Satisfacer en un 90%, las necesidades de los usuarios y partes interesadas de la entidad. 
</t>
  </si>
  <si>
    <t>Administrar, depurar y registrar la totalidad de los bienes  de propiedad de la Gobernación del Departamento del Quindío con información real  y pertinente</t>
  </si>
  <si>
    <t>Realizar avalúos a los bienes inmuebles a cargo de la entidad</t>
  </si>
  <si>
    <t xml:space="preserve">Recurso Ordinario </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</si>
  <si>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</si>
  <si>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</si>
  <si>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</si>
  <si>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</si>
  <si>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CATALINA GÓMEZ RESTREPO</t>
  </si>
  <si>
    <t>Secretaria Administrativa</t>
  </si>
  <si>
    <t>O6</t>
  </si>
  <si>
    <t>Adolescencia
 (15 - 19 años)</t>
  </si>
  <si>
    <t>Edad Económicamente Activa
(20-59 años)</t>
  </si>
  <si>
    <t>Adultos Mayores (Mayores a 60 años)</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</si>
  <si>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</si>
  <si>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</si>
  <si>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</si>
  <si>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</si>
  <si>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</si>
  <si>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</si>
  <si>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</si>
  <si>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</si>
  <si>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2020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</si>
  <si>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2020 .   
</t>
  </si>
  <si>
    <t xml:space="preserve">a)  Capacitación y  análisis histórico  Indice de Transparencia Departamento del Quindio </t>
  </si>
  <si>
    <t>Recursos Ordinarios.</t>
  </si>
  <si>
    <t xml:space="preserve">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</si>
  <si>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2020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2020 .   
</t>
  </si>
  <si>
    <t>con respecto a las categorías que deben estar pubicadas dentro de la pagina web oficial de la entidad link de Transparencia:
1. Mecanismos del sujeto obligado
2. Información de Interes
3 Estructura Organica
4. Normatividad
5. Presupuesto y Contabilidad
6. Planeación
7. Control
8. Contratación
9. Trámites y servicios
10. Instrumentos de Gestión de la Información Pública.</t>
  </si>
  <si>
    <t xml:space="preserve">Asistencias tecnicas implementación Indice de Transparencia Sector Central y Descentralizado </t>
  </si>
  <si>
    <t xml:space="preserve">a)  Capacitación y  análisis histórico  Indice de Transparencia Municipios </t>
  </si>
  <si>
    <t xml:space="preserve">Asistencias tecnicas implementación Indice de Transparencia  Entes Descentralizados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</si>
  <si>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</si>
  <si>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</si>
  <si>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</si>
  <si>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</si>
  <si>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</si>
  <si>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</si>
  <si>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2020   y la preparación recolección y  consolidación del informe de la vigencia 2020, con el fin de divulgar a la comunidad de los resultados de la ejecutorias generando en la Administraciòn la cultura de la Rendiciòn Pùblica de Cuentas durante la vigencia 2020.
</t>
  </si>
  <si>
    <t xml:space="preserve">Realizar el video de las ejecutorias de la Administración Departamental vigencia 2020 por ejes estratégicos, buscando aumentar el promedio de la participación ciudadana en los procesos de elección popular en el Departamento del Quindío durante la vigencia 2020. 
</t>
  </si>
  <si>
    <t xml:space="preserve">1.1.  Elaboración informe de gestión </t>
  </si>
  <si>
    <t>Secretario Departamental de Planeación</t>
  </si>
  <si>
    <t xml:space="preserve">1.2  Elaboración video </t>
  </si>
  <si>
    <t xml:space="preserve">Realizar un periodico informativo de las ejecutorias de la Administración Departamental vigencia 2020 por ejes estratégicos, buscando aumentar el promedio de la participación ciudadana en los procesos de elección popular en el Departamento del Quindío durante la vigencia 2020. 
</t>
  </si>
  <si>
    <t xml:space="preserve">2.1. Diseño y edición  medio informativo  Administración  Departamental </t>
  </si>
  <si>
    <t xml:space="preserve">  Realizar  eventos de Rendición Pública de Cuentas en los doce entes Territoriales del Departamento , de las ejecutorias de la Administración Departamental vigencia 2020 por ejes estratégicos, buscando aumentar el promedio de la participación ciudadana en los procesos de elección popular en el Departamento del Quindío durante la vigencia 2020. 
</t>
  </si>
  <si>
    <t xml:space="preserve">Sonido </t>
  </si>
  <si>
    <t xml:space="preserve">Refrigerios </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</si>
  <si>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</si>
  <si>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</si>
  <si>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</si>
  <si>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</si>
  <si>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</si>
  <si>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</si>
  <si>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</si>
  <si>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</si>
  <si>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Apoyar la participación de los integrantes del consejo territorial a congresos y eventos nacionales regionales y departamentales, en el Departamento del Quindio, durante la vigencia 2020</t>
  </si>
  <si>
    <t xml:space="preserve">1.1  Talleres Participativos Sectoriales 
1.2  Sesiones de Recolección de Información con la Sociedad Civil
1.3  Cartografía Social Departamental
1.4  Emisión de documentos de trabajo  
1.5  Empleo de medios de comunicación social: radio, prensa, televisivos.
1.6  Intercambios RAP Eje Cafetero    
</t>
  </si>
  <si>
    <t>2.1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</si>
  <si>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2.2. XIV Encuentro CTP, traslados de ida y vuelta desde su lugar de origen Plaza de Bolívar del Municipio de Armenia hasta el Municipio de "</t>
    </r>
    <r>
      <rPr>
        <b/>
        <sz val="11"/>
        <color theme="1"/>
        <rFont val="Arial"/>
        <family val="2"/>
      </rPr>
      <t>Montenegro</t>
    </r>
    <r>
      <rPr>
        <sz val="11"/>
        <color theme="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</si>
  <si>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2.3. XXIV Congreso del Sistema Nacional de Planeación, traslado de ida y vuelta en transporte aéreo en las rutas nacionales: de Armenia hacia la ciudad "sede"; adicionales traslados internos, en los días que sean acordados por el contratante. Cinco (5) días, octubre o noviembre de 2020 - suministro de alimentación en la ciudad sede Desayuno, Almuerzo y Cena, sede del XXIV Congreso Nacional de Planeación, cinco (5) días, Octubre O Noviembre /2020 - servicio de alojamiento en la ciudad sede del XXIV Congreso Nal de Planeación, acomodación en habitaciones dobles, cinco (5) días, octubre y/o Noviembre /2020 para 19 personas.</t>
  </si>
  <si>
    <t>2.4. 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</si>
  <si>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2.5 Concuirrir conjuntamnete en las actividades de promocion,difusion, convocatorias y logistica para el XXIV Congreso del Sistema Nacional de Planeación 2020 a celebrarse en la ciudad de Armenia.</t>
  </si>
  <si>
    <t>2.1 Adquisiciòn de Equipo de computo e inmuebles</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</si>
  <si>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2020.  
</t>
  </si>
  <si>
    <t xml:space="preserve">3.1 Comunicaciones externas de interes público, a traves de medios radiales, prensa y televisivos. </t>
  </si>
  <si>
    <t>3.2 Actualizaciòn y cargas permanente a la pagina Web y redes del Consejo Territorial</t>
  </si>
  <si>
    <t>3.3. Suministro de material litografico, papeleria, impresos y publicaciones, entre otros.</t>
  </si>
  <si>
    <t xml:space="preserve">Aumentar los  espacios para capacitación orientados en planificación del territorio Quindiano a través de diplomado o Escuela de liderazgo en ordenamiento territorial en el Departamento del Quindio, durante la vigencia 2020. 
</t>
  </si>
  <si>
    <t>4.1. Realización Capacitaciones/Talleres/Seminarios/ Ciclo de Conferencias sobre Desarrollo Territorial,etc</t>
  </si>
  <si>
    <t>4.2. Diseñar y elaborar el contenido academico y programatico del Centro de Pensamiento/Escuela de Liderazgo</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</si>
  <si>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</si>
  <si>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</si>
  <si>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</si>
  <si>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</si>
  <si>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201900363-0002</t>
  </si>
  <si>
    <t>Formulación  e implementación del  Plan de Desarrollo Departamental 2020-2023</t>
  </si>
  <si>
    <t>Aumentar los indices eficacia y eficiencia  de la inversión social en el Departamento del Quindio, a través de la formulación del Plan de Desarrollo 2020- 2023 (Componentes: Estrategico-financcero- seguimiento y evaluación) con  procesos de participación y sensibilización conducentes a  lograr el empoderamiento  de los entes territoriales municipales,  sociedad  civil y organizada en la ejecución del Plan, durante el periodo administrativo</t>
  </si>
  <si>
    <t xml:space="preserve">Formular  e implementar  el Plan de Desarrollo Departamental  2020-2023 a través  de la  estructuración del componete estratégico, financiero, de seguimiento y evaluación,  con el fin de lograr la consrucción de  un instrumento de planificación  acorde al programa de gobierno  y las necesidades de la comunidad,  durante la vigencia 2020 
</t>
  </si>
  <si>
    <t>1.1 Captura de Información situación actual de la entidad territorial y su entorno - Identificación y analisis de indicadores :económicos, sociales, financieros e institucionales</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</si>
  <si>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</si>
  <si>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</si>
  <si>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</si>
  <si>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</si>
  <si>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</si>
  <si>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</si>
  <si>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</si>
  <si>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</si>
  <si>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</si>
  <si>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 xml:space="preserve">Realizar la socialización del Plan de Desarrollo del Departamento del Quindio  2020- 2023, a través de  estrategias de divulgación ( Talleres de capacitación y  cartilla informativa), con el fin de lograr  el empoderamiento y  el control ciudadano en  el proceso de ejecución del  Plan  
</t>
  </si>
  <si>
    <t>4.1 Socialización Plan de Desarrollo del Quindio entes territoriales, institucionalidad, academia y demás instancias.</t>
  </si>
  <si>
    <t>4.2 Edición Plan de Desarrollo</t>
  </si>
  <si>
    <t>4.3 Refrigerios Mesas</t>
  </si>
  <si>
    <t>4.4 Fotocopias</t>
  </si>
  <si>
    <t>Diseñar e implementar el Plan de Ordenamiento del Departamento del Quindio.</t>
  </si>
  <si>
    <t>Plan diseñado e implementado</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</si>
  <si>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</si>
  <si>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</si>
  <si>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</si>
  <si>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</si>
  <si>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Implementación y Seguimiento a las directrices del POD</t>
  </si>
  <si>
    <t xml:space="preserve">20
</t>
  </si>
  <si>
    <t>socializacion de las directrices de ordenamiento territorial POD en los Municipios del Departamento</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</si>
  <si>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</si>
  <si>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</si>
  <si>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</si>
  <si>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INSTITUCIONAL licenciamiento software.</t>
  </si>
  <si>
    <t>Mantenimiento y Actualizacion permanente de las bases de Datos del SIG</t>
  </si>
  <si>
    <t>socializacion y asistencia técnica del SIG intitucional.</t>
  </si>
  <si>
    <t xml:space="preserve">Fortalecimiento de los procesos de ordenamiento territorial y  acompañamiento técnico en la implementacion de la cartografia estrategica para la formulación del OT de los municipios </t>
  </si>
  <si>
    <t>Reorientar el observatorio económico actual, a un enfoque de Desarrollo humano incluyente con variables sociales, económicas y de seguridad humana</t>
  </si>
  <si>
    <t>Observatorio economico reorientado</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</si>
  <si>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</si>
  <si>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</si>
  <si>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</si>
  <si>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2020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</si>
  <si>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2020.</t>
  </si>
  <si>
    <t>2.1 Análisis de la información recolectada para la actualización y generación de los  boletines trimestrales (4), el informe anual del departamento (1) y los demás análisis requeridos correspondientes a la vigencia 2020 (1 Informe de Empleo)</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</si>
  <si>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</si>
  <si>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2020</t>
  </si>
  <si>
    <t>3.1.1. Apoyo en la implementación del sistema de consulta del Observatorio de Desarrollo Humano y fortalecimiento de su funcionamiento a partir de la compra de equipos informáticos, periféricos y licencias.</t>
  </si>
  <si>
    <t xml:space="preserve">3.1.2. Apoyo en la recolección y procesamiento de bases y datos estadísticos para la estructuración del sistema de información </t>
  </si>
  <si>
    <t>4.1.1. Apoyo en la asistencia y revisión de las Fichas Básicas Municipales</t>
  </si>
  <si>
    <t>Diseñar e implementar el tablero de control  para el seguimiento y evaluación del Plan de Desarrollo  y   políticas públicas  Departamentales</t>
  </si>
  <si>
    <t>Tablero de control diseñado e implementado</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</si>
  <si>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</si>
  <si>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</si>
  <si>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</si>
  <si>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2020-2023,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</si>
  <si>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Quindio, a través del Tablero de control</t>
  </si>
  <si>
    <t>1.2. Elaboración ruta de seguimiento del plan de acción, a través de la plataforma WEB, flujos de información y conexiones, definiendo los avances de las metas físicas y financieras para la validación de la información</t>
  </si>
  <si>
    <t xml:space="preserve">Diseñar e implementar la  Fábrica de Proyectos de Inversión en el Departamento del Quindío </t>
  </si>
  <si>
    <t>Fábrica de Proyectos de Inversión diseñada e implementada</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</si>
  <si>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</si>
  <si>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</si>
  <si>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</si>
  <si>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</si>
  <si>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estructuración y formulación de proyectos del Sistema General de Regalias  SGR (Marco Lógico; Metodología General Ajustada  y  requisitos generales para la viabilización  de proyectos)</t>
  </si>
  <si>
    <t>Asistencia Técnica  en estructuración, formulación y revisión de proyectos, Metodología General Ajustada MGA,   seguimiento a  trámites de  aprobación  proyectos  de Inversión SGR  y  mesas técnicas (Secretarias Sectoriales,   Instancias de carácter municipal, departamental, regional  y/o nacional), rendición de cuentas Sistema General de Regalias SGR, reuniones OCAD  Regional y Departamental.</t>
  </si>
  <si>
    <t>Asistencia Técnica  formulación Metodología General Ajustada MGA, gestión de insumos para el cumplimiento de requisitos mínimos,  revisión  de proyectos.</t>
  </si>
  <si>
    <t>Apoyo en la formulacion y estructuracion de programas y proyectos de cooperacion internacional, en las metodologias requeridas.</t>
  </si>
  <si>
    <t>Apoyar las acciones para la 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</si>
  <si>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</si>
  <si>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</si>
  <si>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</si>
  <si>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</si>
  <si>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</si>
  <si>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2.6.  Apoyo técnico  y acompañamiento a las unidades ejecutoras para el Seguimiento a los Proyectos de Inversión del Banco de Proyectos nivel departamental en el  SISTEMA DE SEGUIMIENTO A PROYECTOS DE INVERSIÓN -SPI-, teniendo en cuenta la Ejecución fisica, el seguimiento a actividades, el  Seguimiento de gestión y los anexos.</t>
  </si>
  <si>
    <t>Brindar apoyo técnico integral o interdisciplinario a las Secretarias de la Gobernación del Quindío y a los entes territoriales en la identificación y formulación  de Proyectos en el marco de la Metodología General Ajustada, Marco Lógico y otras</t>
  </si>
  <si>
    <t>2.1. Asistencia Técnica en la formulación y estructuración de  proyectos de carácter estrategico (del orden departamental, Regional, Nacional e Internacional), en  las Metodologías requeridas, apoyando la realizacion de mesas de trabajo con las unidades ejecutoras y entidades actoras, para la construccion de los documentos y anexos requeridos en los proyectos, la verifcacion de requisitos en los proyectos,  el diligenciamiento de la información en las plataformas requeridas y la socializacion de los proyectos formulados .</t>
  </si>
  <si>
    <t>2.2 Asistencia Técnica a las unidades ejecutoras en la formulación y estructuración de proyectos de acuerdo al Plan de Desarrollo 2020-2023, apoyando las mesas de trabajo, los procesos de revisión y verificación del cumplimiento de requisitos generales.</t>
  </si>
  <si>
    <t>2.3. 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</si>
  <si>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 xml:space="preserve">2.4.  Apoyo y acompañamiento técnico para la realización de modificaciones y/o  ajustes a los proyectos de Inversión vigencia 2020, de acuerdo a los formatos y directrices del Manual Operativo del Banco de Programas y Proyectos del Departamento y su actualización en las plataformas de  la Metodología General Ajustada —MGA WEB, SUIFP-TERRITORIO.  </t>
  </si>
  <si>
    <t xml:space="preserve">2.5.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 </t>
  </si>
  <si>
    <t>2.7.  Seguimiento, identificaciòn y sistematizaciòn de las iniciativas y proyectos susceptibles a ser financiados con recursos de cooperaciòn internacional, gestionados por los entes territoriales municipales ante las agencias de cooperaciòn y embajadas extranjeras en el pais.</t>
  </si>
  <si>
    <t>2.8 Capacitación y asistencia tecnica a las unidades ejecutoras de la administración departamental, en forulación, estructuración metodologica,teoria de proyectos, gestión presupuestal de la inversión publica, armonizacion de proyectos y herramientas informaticas que soporten el ciclo de la inversión: MGA, SUIFP Y SPI, de acuerdo al plan de desarrollo 2020-2023</t>
  </si>
  <si>
    <t>2.9 Apoyo y asistencia tecnica en la formulación y estructuración de los proyectos de la secretaria de planeación departamental, de acuerdo al plan de desarrollo 2020-2023, apoyando la revisión y verificación del cumplimiento de requisitos generales y la actualización en la plataformas de la metodologia general ajustada -MGA WEB, SUIFP-TERRITORIO,SPI</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</si>
  <si>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</si>
  <si>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</si>
  <si>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</si>
  <si>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</si>
  <si>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2020 . 
</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</si>
  <si>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</si>
  <si>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</si>
  <si>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</si>
  <si>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</si>
  <si>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</si>
  <si>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</si>
  <si>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</si>
  <si>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</si>
  <si>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 Asistencia técnica, seguimiento y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</si>
  <si>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</si>
  <si>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</si>
  <si>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</si>
  <si>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</si>
  <si>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 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</si>
  <si>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</si>
  <si>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</si>
  <si>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TOTALES</t>
  </si>
  <si>
    <t>JOSE IGNACIO ROJAS SEPULVEDA</t>
  </si>
  <si>
    <t xml:space="preserve">SECRETARIO DE PLANEACION DEPARTAMENTAL </t>
  </si>
  <si>
    <t xml:space="preserve">F-PLA-06   </t>
  </si>
  <si>
    <t xml:space="preserve">                                                               </t>
  </si>
  <si>
    <t>GESTIÓN TERRIITORIAL</t>
  </si>
  <si>
    <t>Implementar 4 procesos de fiscalización de las Rentas Departamentales</t>
  </si>
  <si>
    <t>Procesos de fiscalización implementados</t>
  </si>
  <si>
    <t xml:space="preserve">0307 - 5 - 3 1 5 28 88 17 16 - 20 
0307 - 5 - 3 1 5 28 88 17 16 - 56
</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</si>
  <si>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</si>
  <si>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</si>
  <si>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</si>
  <si>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</si>
  <si>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</si>
  <si>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</si>
  <si>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</si>
  <si>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</si>
  <si>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</si>
  <si>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2.1. Procedimiento Administrativo de Cobro Coactivo frente a la cartera de las diferentes Rentas del Departamento del Quindio</t>
  </si>
  <si>
    <t xml:space="preserve">Ejecutar el programa anti contrabando suscrito con la Federación Nacional de Departamentos.                               </t>
  </si>
  <si>
    <t>Programa anticontrabando ejecutado</t>
  </si>
  <si>
    <t xml:space="preserve">Ejecutar el Programa Anticontrabando en el Departamento del Quindìo con ocasion de la suscripcion del Convenio entre el Departamento del Quindìo y la Federaciòn Nacional de Departamentos
</t>
  </si>
  <si>
    <t xml:space="preserve">3.1   Programa Anticontrabando de Licores, Cervezas y Cigarrillos </t>
  </si>
  <si>
    <t>Convenio Anticontrabando</t>
  </si>
  <si>
    <t xml:space="preserve">Implementar un programa para el cumplimiento de las políticas y prácticas contables para la administración departamental         </t>
  </si>
  <si>
    <t>Programa para el cumplimiento de políticas contables implementado</t>
  </si>
  <si>
    <t xml:space="preserve">0307 - 5 - 3 1 5 28 88 17 17 - 20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</si>
  <si>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</si>
  <si>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</si>
  <si>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</si>
  <si>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 xml:space="preserve">Adoptar el nuevo modelo de informaciòn Financiera determinado por las Normas Internacionales de Contabilidad de información financiera NIIF, a fin de garantizar la confiabilidad de la información financiera.
</t>
  </si>
  <si>
    <t>1.1  Implementaciòn de Normas Internacionales de Informaciòn Financiera (NIIF) y fortalecimiento institucional para el cumplimiento de las politicas y practicas contables en el área de tesorería, Presupuesto y Contabilidad</t>
  </si>
  <si>
    <t xml:space="preserve">Recurso Ordinario
</t>
  </si>
  <si>
    <t>                         </t>
  </si>
  <si>
    <t>Secretaria de Hacienda Y Finanzas Públicas</t>
  </si>
  <si>
    <t>Edad Económicamente
Activa (20-59 años)</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</si>
  <si>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</si>
  <si>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</si>
  <si>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</si>
  <si>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</si>
  <si>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</si>
  <si>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</si>
  <si>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</si>
  <si>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</si>
  <si>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</si>
  <si>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</si>
  <si>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SECRETARIO DEL INTERIOR</t>
  </si>
  <si>
    <t>Fortalecer 10 programas de prevención y superación del Sistema de responsabilidad penal para adolescentes</t>
  </si>
  <si>
    <t>Número de programas de prevención y superación fortalecidos</t>
  </si>
  <si>
    <t>Apoyo para iniciativas,actividades y/o proyectos productivos dirigidos a población de infancia y adolescencia</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</si>
  <si>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</si>
  <si>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</si>
  <si>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</si>
  <si>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</si>
  <si>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</si>
  <si>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</si>
  <si>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Suministro de alimentación</t>
  </si>
  <si>
    <t>Pago a fuentes humanas</t>
  </si>
  <si>
    <t>Adquisición de bienes muebles necesarios para el funcionamiento de la diferentes iniciativas o programas de los oraganismos de seguridad del departamento</t>
  </si>
  <si>
    <t>Adquisición de bienes y suministro, para material de intendencia y logística</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</si>
  <si>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</si>
  <si>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</si>
  <si>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</si>
  <si>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</si>
  <si>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 xml:space="preserve">Intervención en obras menores </t>
  </si>
  <si>
    <t>CONVIVENCIA, JUSTICIA Y CULTURA DE PAZ</t>
  </si>
  <si>
    <t>Atencion integral de Barrios con situacion critica de convivencia en los 12 Municipios  del Departamento</t>
  </si>
  <si>
    <t>Municipios con atencion integral</t>
  </si>
  <si>
    <t>0309 - 5 - 3 1 4 23 76 18 29 - 20</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</si>
  <si>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</si>
  <si>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</si>
  <si>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</si>
  <si>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</si>
  <si>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cinco municipios focalizados </t>
  </si>
  <si>
    <t xml:space="preserve">Recurso 
ordinario
</t>
  </si>
  <si>
    <t xml:space="preserve">SECRETARIO DEL INTERIOR
</t>
  </si>
  <si>
    <t>Implementación de programas ludicos,culturales y/o deportivos  para población vulnerable en areas focalizadas</t>
  </si>
  <si>
    <t>Recurso 
ordinario</t>
  </si>
  <si>
    <t xml:space="preserve">Generación y/o apoyo a programas de intervención social y/o de seguridad </t>
  </si>
  <si>
    <t>Actualizar e implementar el Plan Integral de Seguridad y Convivencia Ciudadana (PISCC)</t>
  </si>
  <si>
    <t>Plan integral de seguridad y convivencia ciudadana actualizado e implementado</t>
  </si>
  <si>
    <t>Seguimiento a la  ejecución de los objetivos del PISCC</t>
  </si>
  <si>
    <t>Formulacion de PISCC para la vigencia 2020-2023</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</si>
  <si>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</si>
  <si>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</si>
  <si>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</si>
  <si>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</si>
  <si>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</si>
  <si>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</si>
  <si>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</si>
  <si>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</si>
  <si>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</si>
  <si>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Socialización de rutas de protección a las victimas de los 12 municipios del Departamento.</t>
  </si>
  <si>
    <t>Recurso ordinario</t>
  </si>
  <si>
    <t>Apoyo a municipios priorizados para reparacion colectiva.</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</si>
  <si>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</si>
  <si>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</si>
  <si>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</si>
  <si>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</si>
  <si>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victimas en los 12 municipios del Departamento</t>
  </si>
  <si>
    <t>Apoyo a productividad de la población víctima</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</si>
  <si>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</si>
  <si>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</si>
  <si>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</si>
  <si>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</si>
  <si>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</si>
  <si>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</si>
  <si>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</si>
  <si>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Garantias para Sesiones comité ejecutivo y ética mesa de victimas </t>
  </si>
  <si>
    <t>Garantias para Sesiones plenario mesa departamental de  victimas</t>
  </si>
  <si>
    <t xml:space="preserve">Apoyo al Plan de Trabajo de la mesa Departamental de Victimas </t>
  </si>
  <si>
    <t>Garantias para representates de la mesa departamental de victimas para asistir a las Sesiones del  Comité Departamental de Justicia Transicional y sus respectivos subcomites</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</si>
  <si>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</si>
  <si>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</si>
  <si>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</si>
  <si>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Diligenciamiento de  RUSICST y Tablero PAT Departamental</t>
  </si>
  <si>
    <t xml:space="preserve">Brindar asistencia a los 12 municipios del Departamento para las aprobaciones y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</si>
  <si>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</si>
  <si>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</si>
  <si>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</si>
  <si>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</si>
  <si>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èstos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</si>
  <si>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</si>
  <si>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</si>
  <si>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</si>
  <si>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</si>
  <si>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</si>
  <si>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</si>
  <si>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</si>
  <si>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</si>
  <si>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</si>
  <si>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 xml:space="preserve">20
</t>
  </si>
  <si>
    <t>Realizar jornadas de socialización en rutas de protección en los 12 municipios del Departamento</t>
  </si>
  <si>
    <t>V Foro de Derechos Humanos</t>
  </si>
  <si>
    <t>foros, actos culturales, actos simbolicos y espacios que promuevan la paz</t>
  </si>
  <si>
    <t>Realizar jornadas de  la  prevencion y sensibilizacion de los Derechos Humanos en los 12 municipios del Departamento</t>
  </si>
  <si>
    <t xml:space="preserve">Papeleria </t>
  </si>
  <si>
    <t xml:space="preserve">Actualizar e Implementar el plan lucha contra la trata de personas
</t>
  </si>
  <si>
    <t>Programa de atención integral a victimas de trata de personas actualizado e  implementado</t>
  </si>
  <si>
    <t xml:space="preserve">Jornadas de prevención del delito de trata de personas  en los 12 municipios del Departamento </t>
  </si>
  <si>
    <t>Ayuda Humanitaria para victimas de trata de personas</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</si>
  <si>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</si>
  <si>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</si>
  <si>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</si>
  <si>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</si>
  <si>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</si>
  <si>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</si>
  <si>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</si>
  <si>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</si>
  <si>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</si>
  <si>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</si>
  <si>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</si>
  <si>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</si>
  <si>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 de desastres</t>
  </si>
  <si>
    <t>Fortalecimiento instituciones de socorro</t>
  </si>
  <si>
    <t xml:space="preserve">Adquisición tecnología (cámara térmica, Dron)
</t>
  </si>
  <si>
    <t>Material didáctico</t>
  </si>
  <si>
    <t>Organización de foros, talleres, eventos, y/o actividades</t>
  </si>
  <si>
    <t xml:space="preserve">Realizar 10 intervenciones en  áreas vulnerables del departamento </t>
  </si>
  <si>
    <t>Número de intervenciones en áreas vulnerables realizadas</t>
  </si>
  <si>
    <t>Intervenciones, obras de ingeniería y/o análisis vulnerabilidad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</si>
  <si>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</si>
  <si>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</si>
  <si>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</si>
  <si>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</si>
  <si>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Actualización y desarrollo de  tecnologías en gestión del riesgo de desastres</t>
  </si>
  <si>
    <t>Formacion y capacitacion en Gestión del Riesgo de Desastres</t>
  </si>
  <si>
    <t>Apoyo a los Consejos Municipales de Gestión del Riesgo</t>
  </si>
  <si>
    <t xml:space="preserve">Fortalecimiento  a las instituciones del Consejo Departamental de Gestión del Riesgo de Desastres
</t>
  </si>
  <si>
    <t>FORTALECIMIENTO INSTITUCIONAL PARA LA GESTIÓN DEL RIESGO DE DESASTRES COMO UNA ESTRATEGIA DE DESARROLLO</t>
  </si>
  <si>
    <t>Fortalecer  la dotación de la bodega estratégica de la Unidad Departamental de la Gestión del Riesgo de Desastres UDEGER</t>
  </si>
  <si>
    <t>Unidad Departamental de la Gestión del Riesgo de Desastre UDEGER dotada</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</si>
  <si>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</si>
  <si>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</si>
  <si>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</si>
  <si>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</si>
  <si>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</si>
  <si>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Apoyo para la entrega de ayuda humanitaria </t>
  </si>
  <si>
    <t>Suministro de Ayuda  Humanitaria</t>
  </si>
  <si>
    <t>PODER CIUDADANO</t>
  </si>
  <si>
    <t>QUINDIO SI A LA PARTICIPACIÓN</t>
  </si>
  <si>
    <t>Desarrollar estrategias tendientes a promover la participación ciudadana en el departamento</t>
  </si>
  <si>
    <t>Estrategias de participación desarrolladas</t>
  </si>
  <si>
    <t>0309 - 5 - 3 1 5 27 85 16 39 - 20</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</si>
  <si>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</si>
  <si>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</si>
  <si>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</si>
  <si>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</si>
  <si>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</si>
  <si>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</si>
  <si>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</si>
  <si>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</si>
  <si>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</si>
  <si>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</si>
  <si>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</si>
  <si>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</si>
  <si>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</si>
  <si>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</si>
  <si>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</si>
  <si>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</si>
  <si>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 xml:space="preserve">Servicios de Apoyo para eventos de formación, capacitación, formulación y/o implementación de políticas publicas 
</t>
  </si>
  <si>
    <t>Prestación de servicio de transporte</t>
  </si>
  <si>
    <t xml:space="preserve">Logística y/o refrigerios </t>
  </si>
  <si>
    <t>Diseñar e implementar la Escuela de Liderazgo democrático</t>
  </si>
  <si>
    <t>Escuela de liderazgo diseñada e implementada</t>
  </si>
  <si>
    <t xml:space="preserve">Fase II escuela de liderazgo </t>
  </si>
  <si>
    <t>Logistica, transporte, regrigerios e impresos</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</si>
  <si>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</si>
  <si>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</si>
  <si>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</si>
  <si>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Desarrollar las actividades propias  de la implementación de la Política Pública de Libertad Religiosa, cultos y conciencia.</t>
  </si>
  <si>
    <t>Materíal pedagógico y/o promocional relacionado</t>
  </si>
  <si>
    <t xml:space="preserve">Logística, transporte y/o alimentación </t>
  </si>
  <si>
    <t>Adquisición de Equipos tecnológicos</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</si>
  <si>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</si>
  <si>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</si>
  <si>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</si>
  <si>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</si>
  <si>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</si>
  <si>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</si>
  <si>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</si>
  <si>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</si>
  <si>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</si>
  <si>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</si>
  <si>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Apoyo a eventos de carácter municipal, departamental   nacional</t>
  </si>
  <si>
    <t xml:space="preserve">Logística y/o Alimentación </t>
  </si>
  <si>
    <t xml:space="preserve">Material pedagogíco y/o .promocional </t>
  </si>
  <si>
    <t>20</t>
  </si>
  <si>
    <t>Recurso Ordianrio</t>
  </si>
  <si>
    <t>Herramientas tecnológicas para el manejo de información de la organización comunal.</t>
  </si>
  <si>
    <t>Apoyo para la promoción,  fortalecimiento y desarrollo de proyectos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</si>
  <si>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</si>
  <si>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</si>
  <si>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</si>
  <si>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</si>
  <si>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</si>
  <si>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</si>
  <si>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</si>
  <si>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</si>
  <si>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</si>
  <si>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 </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</si>
  <si>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</si>
  <si>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</si>
  <si>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</si>
  <si>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</si>
  <si>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Secretario del Interior</t>
  </si>
  <si>
    <t>01 de 1</t>
  </si>
  <si>
    <t>No.</t>
  </si>
  <si>
    <t>Edad Económicamente Activa      (20-59 años)</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</si>
  <si>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</si>
  <si>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</si>
  <si>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</si>
  <si>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</si>
  <si>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Estrategia implementada</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</si>
  <si>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</si>
  <si>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</si>
  <si>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</si>
  <si>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Realizar acciones de Inspección, Vigilancia y Control de alimentos y Bebidas alcohólicas de consumo humano en el Departamento del Quindío.</t>
  </si>
  <si>
    <t>Fondo Local de Salud - SGP</t>
  </si>
  <si>
    <t>N/A</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</si>
  <si>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</si>
  <si>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</si>
  <si>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</si>
  <si>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</si>
  <si>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</si>
  <si>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</si>
  <si>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</si>
  <si>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Plan decenal ejecutado</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</si>
  <si>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</si>
  <si>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</si>
  <si>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</si>
  <si>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</si>
  <si>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</si>
  <si>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</si>
  <si>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</si>
  <si>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Número de poblaciones vulnerables atendidas (etnias)</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</si>
  <si>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</si>
  <si>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</si>
  <si>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</si>
  <si>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</si>
  <si>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</si>
  <si>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</si>
  <si>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</si>
  <si>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</si>
  <si>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</si>
  <si>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</si>
  <si>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</si>
  <si>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Política integral de salud ambiental formulada, aprobada y divulgada.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</si>
  <si>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</si>
  <si>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</si>
  <si>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</si>
  <si>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</si>
  <si>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entornos de viviendas, educativos y comunitarios con el abordaje integral de las políticas, normas y procedimientos relacionados con la prevencion vigilancia y control de factores de riesgo de la salud</t>
  </si>
  <si>
    <t xml:space="preserve">Generar los mapas de riesgo y vigilancia de la calidad de agua para consumo humano en  los doce (12) municipios del departamento </t>
  </si>
  <si>
    <t>Número de municipios con mapas de riesgo generados</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</si>
  <si>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</si>
  <si>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</si>
  <si>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</si>
  <si>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</si>
  <si>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</si>
  <si>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</si>
  <si>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 xml:space="preserve">Número de municipios con el sistema de vigilancia en salud pública de la violencia intrafamiliar operando </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</si>
  <si>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</si>
  <si>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</si>
  <si>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</si>
  <si>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</si>
  <si>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</si>
  <si>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</si>
  <si>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</si>
  <si>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</si>
  <si>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</si>
  <si>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Número de municipios con acciones desarrolladas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</si>
  <si>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</si>
  <si>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</si>
  <si>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</si>
  <si>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</si>
  <si>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</si>
  <si>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</si>
  <si>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Número de mujeres gestantes vinculadas</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</si>
  <si>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</si>
  <si>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</si>
  <si>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</si>
  <si>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</si>
  <si>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</si>
  <si>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</si>
  <si>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</si>
  <si>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</si>
  <si>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</si>
  <si>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</si>
  <si>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</si>
  <si>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</si>
  <si>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</si>
  <si>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</si>
  <si>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</si>
  <si>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</si>
  <si>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</si>
  <si>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</si>
  <si>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</si>
  <si>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</si>
  <si>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</si>
  <si>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</si>
  <si>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</si>
  <si>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</si>
  <si>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</si>
  <si>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Realizar ajuste y adaptaciòn de la Politica de Salud Mental, adoptada a travès de la resoluciòn 1598 del 27 de diciembre del 2018, para el Departamento del Quindìo</t>
  </si>
  <si>
    <t>acompañar las asesorias y asistencias tecnicas a los Planes locales de salud para la adopciòn e implementaciòn de la Politica de Salud Mental</t>
  </si>
  <si>
    <t>Elaboraciòn del Plan de acciòn de la Politica de Salud Mental</t>
  </si>
  <si>
    <t>Operativizar el Consejo Territorial de Salud Mental, definir plan de acciòn y seguimiento</t>
  </si>
  <si>
    <t>Acompañamiento en la implementaciòn de las Rutas de atenciòn integral de competencia de la dimensiòn de salud mental y convivencia social con las instituciones del SGSSS</t>
  </si>
  <si>
    <t>Adoptar e implementar el modelo de Atención primaria en Salud Mental (APS) en todos los municipios Quindiano</t>
  </si>
  <si>
    <t>Número de municipios con el Modelo de APS en salud mental adoptado e implementado</t>
  </si>
  <si>
    <t>Establecer lineamientos de planificación en la Atención primaria en Salud Mental (APS) en todos los municipios Quindiano</t>
  </si>
  <si>
    <t>Formación y capacitación al personal de las IPS, EPS, Planes locales de Salud y entidades que desarrollan acciones encaminadas a la atención primaria en salud mental con énfasis en MH - GAP.</t>
  </si>
  <si>
    <t>Realizar monitoreo y seguimiento a los casos notificados en el SIVIGILA en los eventos de interés  en salud pública y de competencia directa de la Dimensión de convivencia social y salud mental.</t>
  </si>
  <si>
    <t>Seguimiento a la gestiòn del riesgo en los casos notificados por el SIVIGILA a las entidades con competencia en la dimensiòn de convivencia social y salud mental (EAPBS - Planes Locales Salud - Comisarias de Familia - ICBF)</t>
  </si>
  <si>
    <t>Brindar asesoría, asistencia técnica y realizar acciones de vigilancia y monitoreo  a los entes municipales en la línea  de convivencia social y salud mental (violencia, conducta suicida, entre otros)</t>
  </si>
  <si>
    <t>Realizaciòn del III Seminario Departamental de Investigaciòn, Prevenciòn y Atenciòn de la Conducta Suicida y  IV Seminario Regional de Salud Mental</t>
  </si>
  <si>
    <t>Apoyar el desarrollo de formaciones o capacitaciones a las instituciones que asi lo requieran de competencia directa de la dimensiòn de Convivencia Social y Salud Mental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</si>
  <si>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</si>
  <si>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</si>
  <si>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Articular las políticas públicas de reducción de la oferta y reducción de la demanda de sustancias psicoactivas licitas e ilícitas.</t>
  </si>
  <si>
    <t>Realizar mesas para la operativización y seguimiento del Plan de Accion del Comité Departamental de Drogas con enfasis en Reducción del Consumo de Sustancias Psicoactivas - ordenanza 051 del 2010 y Plan Integral de Drogas 2016-2019</t>
  </si>
  <si>
    <t>Asesoria y asistencia Tecnica para la adopcion  e implementacion en los doce (12) municipios del Plan Integral de Drogas. (Plan Departamental de la Reducción del Consumo de Sustancias Psicoactivas SPA)</t>
  </si>
  <si>
    <t>Brindar asesoría, asistencia técnica y realizar acciones de vigilancia, seguimiento y monitoreo al Sistema de información, el “Protocolo Modelo de atención para Programas de Mantenimiento con Metadona”; donde se incluye Manual de Convivencia, Contrato Terapéutico y Consentimiento informado a las instituciones que cuentan con Programas Ambulatorios de Mantenimiento con Metadona (PMM) de baja y mediana complejidad, en el departamento del Quindío.</t>
  </si>
  <si>
    <t>Mesas de trabajo con los usuarios de los tres Programas Ambulatorios de Mantenimiento con Metadona (PMM) de baja y mediana complejidad, del departamento del Quindío.</t>
  </si>
  <si>
    <t>Asesoría, Asistencia Técnica y seguimiento a la notificación en el Sistema Único de Indicadores de Centros de Atención a la Drogadicción (SUICAD) a las instituciones que cuentan con el SUICAD</t>
  </si>
  <si>
    <t xml:space="preserve">Realizar seguimiento a las Entidades Administradoras de Planes de Beneficios-Prestadores de Servicios de Salud Publicas Privados y Mixtos y Entidades Territoriales frente a la Circular Externa No. 000002 DE 2018 de la Superintendencia de Salud.
</t>
  </si>
  <si>
    <t>Realizar acciones de vigilancia  a las EAPB e IPS frente a los servicios de atencion para usuarios consumidores de Sustancias Psicoactivas</t>
  </si>
  <si>
    <t>Estilos de vida saludable y condiciones no-transmisibles</t>
  </si>
  <si>
    <t>Implementar la estrategia  denominada "Cuatro por cuatro" para la promoción de la alimentación saludable</t>
  </si>
  <si>
    <t>Estrategia "Cuatro por cuatro"  implementada</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</si>
  <si>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</si>
  <si>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</si>
  <si>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</si>
  <si>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</si>
  <si>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</si>
  <si>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</si>
  <si>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</si>
  <si>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</si>
  <si>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</si>
  <si>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</si>
  <si>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</si>
  <si>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</si>
  <si>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</si>
  <si>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</si>
  <si>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</si>
  <si>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</si>
  <si>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</si>
  <si>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</si>
  <si>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</si>
  <si>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</si>
  <si>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</si>
  <si>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Planes y/o programas diseñados y desarrollados</t>
  </si>
  <si>
    <t>1803 - 5 - 3 1 3 12 40 2 139 - 61
0318 - 5 - 3 1 3 12 40 2 139 - 20</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</si>
  <si>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</si>
  <si>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</si>
  <si>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</si>
  <si>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</si>
  <si>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</si>
  <si>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</si>
  <si>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</si>
  <si>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</si>
  <si>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Estrategia implementada.</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</si>
  <si>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</si>
  <si>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</si>
  <si>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</si>
  <si>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</si>
  <si>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</si>
  <si>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</si>
  <si>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Número de municipios con estrategias implementadas.</t>
  </si>
  <si>
    <t>1803 - 5 - 3 1 3 12 40 2 141 - 111
1803 - 5 - 3 1 3 12 40 2 141 - 61
0318 - 5 - 3 1 3 12 40 2 141 - 20</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</si>
  <si>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</si>
  <si>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</si>
  <si>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</si>
  <si>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</si>
  <si>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</si>
  <si>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</si>
  <si>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</si>
  <si>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</si>
  <si>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</si>
  <si>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</si>
  <si>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</si>
  <si>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</si>
  <si>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</si>
  <si>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</si>
  <si>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</si>
  <si>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</si>
  <si>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</si>
  <si>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Plan estratégico implementado</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</si>
  <si>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</si>
  <si>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</si>
  <si>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</si>
  <si>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</si>
  <si>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1803 - 5 - 3 1 3 12 40 2 142 - 113</t>
  </si>
  <si>
    <t>1803 - 5 - 3 1 3 12 40 2 142 - 114</t>
  </si>
  <si>
    <t>Realizar capacitaciones al personal asistencial de las IPS en el programa de tuberculosis y lepra en el departamento.</t>
  </si>
  <si>
    <t>1803 - 5 - 3 1 3 12 40 2 142 - 61</t>
  </si>
  <si>
    <t>Coordinar acciones para la gestión intersectorial</t>
  </si>
  <si>
    <t>Res.1030/2016 Campaña control lepra QuindÍo</t>
  </si>
  <si>
    <t>Realizar el análisis e intervención a los casos especiales de farmacorresistencia del programa de tuberculosis. " CERCET" Comite Evaluador  Regional de Casos Especiales de Tuberculosis.</t>
  </si>
  <si>
    <t>Acompañar la vigilancia de cumplimiento a guías, lineamientos y protocolos  en tuberculosis y lepra</t>
  </si>
  <si>
    <t>Realizar campañas de prevención y atención integral en afectados por tuberculosis</t>
  </si>
  <si>
    <t>Realizar mesas técnicas para la gestión del compromiso político, en la protección social y sistemas de apoyo de pacientes con tuberculosis y lepra.</t>
  </si>
  <si>
    <t>hacer seguimiento a la implementacion y ejecucion de  los nuevos planes estratégicos de tuberculosis y lepra en los 12 municipios.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</si>
  <si>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</si>
  <si>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</si>
  <si>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</si>
  <si>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</si>
  <si>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</si>
  <si>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Números de simulacros realizados.</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</si>
  <si>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</si>
  <si>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</si>
  <si>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</si>
  <si>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</si>
  <si>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</si>
  <si>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</si>
  <si>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</si>
  <si>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</si>
  <si>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</si>
  <si>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Número de ESEs con índices de seguridad hospitalaria mejorados.</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</si>
  <si>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</si>
  <si>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</si>
  <si>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</si>
  <si>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</si>
  <si>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</si>
  <si>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</si>
  <si>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</si>
  <si>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Número de municipios con programas de cultura preventiva  fomentados.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</si>
  <si>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</si>
  <si>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</si>
  <si>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</si>
  <si>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</si>
  <si>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</si>
  <si>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</si>
  <si>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</si>
  <si>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</si>
  <si>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</si>
  <si>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</si>
  <si>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</si>
  <si>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</si>
  <si>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</si>
  <si>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</si>
  <si>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</si>
  <si>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</si>
  <si>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</si>
  <si>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</si>
  <si>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</si>
  <si>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</si>
  <si>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</si>
  <si>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</si>
  <si>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</si>
  <si>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</si>
  <si>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</si>
  <si>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 xml:space="preserve">61
</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</si>
  <si>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</si>
  <si>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</si>
  <si>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</si>
  <si>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</si>
  <si>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</si>
  <si>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</si>
  <si>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</si>
  <si>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Número de establecimientos farmacéuticos con SIVC consolidados y desarrollados..</t>
  </si>
  <si>
    <t>0318 - 5 - 3 1 3 12 43 2 146 - 63</t>
  </si>
  <si>
    <t>Realizar inspección  vigilancia y control para verificar las condiciones técnicas, higiénico sanitarias locativas y de calidad a los establecimientos farmacéuticos en los 12 municipios del departamento del Quindío.</t>
  </si>
  <si>
    <t xml:space="preserve">Suministrar medicamentos de programas de control especial - monopolio del estado a los establecimientos farmacéuticos autorizados ó IPS´s que lo requieran. </t>
  </si>
  <si>
    <t>Adquisición de mobilirario, equipos tecnológicos, de telecomunicación y computo del Fondo Rotatorio de Estupefacionetes.</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</si>
  <si>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</si>
  <si>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</si>
  <si>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</si>
  <si>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</si>
  <si>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</si>
  <si>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</si>
  <si>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Número de programas implementados</t>
  </si>
  <si>
    <t xml:space="preserve">1803 - 5 - 3 1 3 12 44 2 148 - 61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</si>
  <si>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</si>
  <si>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</si>
  <si>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</si>
  <si>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</si>
  <si>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</si>
  <si>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</si>
  <si>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</si>
  <si>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</si>
  <si>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</si>
  <si>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</si>
  <si>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Programa implementado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</si>
  <si>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</si>
  <si>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</si>
  <si>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</si>
  <si>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</si>
  <si>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</si>
  <si>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</si>
  <si>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</si>
  <si>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</si>
  <si>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</si>
  <si>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</si>
  <si>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Número de municipios con la estrategia AIEPI fortalecida.</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</si>
  <si>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</si>
  <si>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</si>
  <si>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</si>
  <si>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</si>
  <si>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</si>
  <si>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</si>
  <si>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</si>
  <si>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</si>
  <si>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Número de municipios con comités de discapacidad fortalecidos</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</si>
  <si>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</si>
  <si>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</si>
  <si>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</si>
  <si>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</si>
  <si>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</si>
  <si>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</si>
  <si>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</si>
  <si>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</si>
  <si>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</si>
  <si>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</si>
  <si>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</si>
  <si>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Número de empresas que implementan el Plan de Intervenciones Colectivas evaluadas</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</si>
  <si>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</si>
  <si>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</si>
  <si>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</si>
  <si>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</si>
  <si>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</si>
  <si>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</si>
  <si>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</si>
  <si>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</si>
  <si>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Vigilancia en salud publica y del laboratorio departamental.</t>
  </si>
  <si>
    <t xml:space="preserve">Realizar  la vigilancia sanitaria a 300 establecimientos de consumo (Aguas, Alimentos y Bebidas Alcohólicas) </t>
  </si>
  <si>
    <t>Número de establecimientos vigilados</t>
  </si>
  <si>
    <t xml:space="preserve">1803 - 5 - 3 1 3 12 46 2 151 - 61
</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</si>
  <si>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</si>
  <si>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</si>
  <si>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</si>
  <si>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</si>
  <si>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 xml:space="preserve">Fondo Local de Salud - SGP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</si>
  <si>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</si>
  <si>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</si>
  <si>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</si>
  <si>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</si>
  <si>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</si>
  <si>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</si>
  <si>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</si>
  <si>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</si>
  <si>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</si>
  <si>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Número de COVECOM municipales operando</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</si>
  <si>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</si>
  <si>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</si>
  <si>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</si>
  <si>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</si>
  <si>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</si>
  <si>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</si>
  <si>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</si>
  <si>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</si>
  <si>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</si>
  <si>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Número de unidades primarias generadoras de datos (UPGD) sostenidas.</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</si>
  <si>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</si>
  <si>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</si>
  <si>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</si>
  <si>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</si>
  <si>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</si>
  <si>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</si>
  <si>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</si>
  <si>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</si>
  <si>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</si>
  <si>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Número de municipios con procesos de identificación fortalecidos.</t>
  </si>
  <si>
    <t xml:space="preserve">0318 - 5 - 3 1 3 13 47 2 153 - 20
</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</si>
  <si>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</si>
  <si>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</si>
  <si>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</si>
  <si>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</si>
  <si>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</si>
  <si>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</si>
  <si>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</si>
  <si>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</si>
  <si>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</si>
  <si>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1801 - 5 - 3 1 3 13 48 2 153 - 154</t>
  </si>
  <si>
    <t xml:space="preserve"> Gestionar  recursos para cofinanciación de la afialicon  mpo y lugares de afiliación
</t>
  </si>
  <si>
    <t xml:space="preserve">Gestión de recursos para cofinanciación de la afiliación a los municipios y lugares de afiliación. </t>
  </si>
  <si>
    <t>Fdo Local Salud - Monmopolio- Rentas Cedidas</t>
  </si>
  <si>
    <t>Asistencia técnica  a los actores del sistema en el proceso de aseguramiento de la población</t>
  </si>
  <si>
    <t>Brindar asistencia técnica a 12 Municipios del departamento,  en los procesos del régimen subsidiado</t>
  </si>
  <si>
    <t>Número de municipios asistidos técnicamente.</t>
  </si>
  <si>
    <t>0318 - 5 - 3 1 3 13 49 2 153 - 20</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</si>
  <si>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</si>
  <si>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</si>
  <si>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</si>
  <si>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</si>
  <si>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</si>
  <si>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Mantener la contratación con la red pública y privada (15)  para la atención de la población no afiliada.</t>
  </si>
  <si>
    <t>Cantidad de contratación realizada.</t>
  </si>
  <si>
    <t>1802 - 5 - 3 1 3 14 50 2 154 - 60
1802 - 5 - 3 1 3 14 50 2 154 - 65
1802 - 5 - 3 1 3 14 50 2 154 - 35</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</si>
  <si>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</si>
  <si>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</si>
  <si>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 xml:space="preserve">Fortalecer la contratación para la atención de la población no afiliada </t>
  </si>
  <si>
    <t>Fortalecer la contratacion para la atencion de la poblacion pobre no asegurada y los servicios no incluidos en el Plan de beneficios de la poblacion afiliada a la regimen subsidiado.</t>
  </si>
  <si>
    <t>Fortalecimiento de la  gestión de la entidad territorial municipal</t>
  </si>
  <si>
    <t>Realizar asistencia Técnica  en los 12 municipios, en la capacidad de gestión en salud</t>
  </si>
  <si>
    <t>Número de municipios con asistencia técnica realizada</t>
  </si>
  <si>
    <t>0318 - 5 - 3 1 3 14 51 2 155 - 20</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</si>
  <si>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</si>
  <si>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</si>
  <si>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</si>
  <si>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</si>
  <si>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</si>
  <si>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</si>
  <si>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asistencia técnica en la construcción y ejecución del plan bienal de inversiones, a catorce (14) Empresas sociales del estado (ESE) del departamento.</t>
  </si>
  <si>
    <t>Realizar apoyo y seguimiento en la gestion financiera a los fondos locales de salud y al procesos de aportes patronales de las ESE del departamento.</t>
  </si>
  <si>
    <t>Garantizar red de servicios en eventos de emergencias</t>
  </si>
  <si>
    <t>Atender en los 12 municipios  del departamento, los eventos de emergencia y urgencias, y el sistema de referencia y contra referencia  de la población  no afiliada.</t>
  </si>
  <si>
    <t>Número de municipios  atendidos.</t>
  </si>
  <si>
    <t>1802 - 5 - 3 1 3 14 52 2 157 - 20
0318 - 5 - 3 1 3 14 52 2 157 - 20</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</si>
  <si>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</si>
  <si>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</si>
  <si>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</si>
  <si>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</si>
  <si>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Realizar asistencia técnica a los prestadores de servicios de salud.</t>
  </si>
  <si>
    <t>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</si>
  <si>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</si>
  <si>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</si>
  <si>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</si>
  <si>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</si>
  <si>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</si>
  <si>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</si>
  <si>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</si>
  <si>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0318 - 5 - 3 1 3 14 53 2 158 - 20</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</si>
  <si>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</si>
  <si>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</si>
  <si>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</si>
  <si>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</si>
  <si>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</si>
  <si>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</si>
  <si>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</si>
  <si>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</si>
  <si>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</si>
  <si>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</si>
  <si>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</si>
  <si>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</si>
  <si>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Número de prestadores de salud con visitas de verificación realizadas.</t>
  </si>
  <si>
    <t xml:space="preserve">Garantizar eficiencia en el establecimiento de los indicadores de seguimiento a riesgo 
</t>
  </si>
  <si>
    <t>Verificación de los requisitos de habilitación</t>
  </si>
  <si>
    <t>Fortalecimiento financiero de la red de servicios publica</t>
  </si>
  <si>
    <t>Evaluar semestralmente los indicadores de monitoreo del sistema de catorce (14) ESE´s del nivel I, II y III</t>
  </si>
  <si>
    <t>Número de ESES evaluadas.</t>
  </si>
  <si>
    <t>0318 - 5 - 3 1 3 14 54 2 159 - 20</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</si>
  <si>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</si>
  <si>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</si>
  <si>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</si>
  <si>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</si>
  <si>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</si>
  <si>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</si>
  <si>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</si>
  <si>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Número de programas de saneamiento fiscal y financiero apoyados</t>
  </si>
  <si>
    <t xml:space="preserve">Realizar los  procesos adecuados para la auditoria en el flujo de recursos de las IPS 
</t>
  </si>
  <si>
    <t>Seguimiento a los programas de saneamiento fiscal y financiero.</t>
  </si>
  <si>
    <t>Gestión Posible</t>
  </si>
  <si>
    <t>Apoyo y Fortalecimiento Institucional</t>
  </si>
  <si>
    <t>procesos apoyados  y gestionados</t>
  </si>
  <si>
    <t xml:space="preserve">1804 - 5 - 3 1 3 15 55 2 160 - 72
</t>
  </si>
  <si>
    <t>Apoyo Operativo a la inversión social en salud en el Departamento del Quindio</t>
  </si>
  <si>
    <t xml:space="preserve">Incrementar el porcentaje de apoyo de la dirección estratégica en los procesos administrativos y misionales de la secretaria de salud
</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</si>
  <si>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</si>
  <si>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</si>
  <si>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</si>
  <si>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</si>
  <si>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</si>
  <si>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</si>
  <si>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</si>
  <si>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</si>
  <si>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Implementar una estrategia de atención a sujetos de atención objetos de inspección vigilancia y control</t>
  </si>
  <si>
    <t>TU Y YO CONTRA COVID</t>
  </si>
  <si>
    <t>Suministro de papeleria, material de difusion,  equipos de oficina y elementos  afines para la atencion de la emergencia   COVID 19</t>
  </si>
  <si>
    <t>Adquisicion de elementos, insumos, reactivos y equipos requeridos de  bioseguridad para  prevenir, preparar medios de transporte viral, identificar en forma temprana, diagnosticar, tratar atender y rehabilitar a los posibles infectados del COVID-19 en el departamento del Quindio</t>
  </si>
  <si>
    <t>Suministro de alimentacion, viveres  para la poblacion vulnerable, y personal de la administracion central que se encuentre atendiendo  la emergencia de salud publica generada por el COVID 19</t>
  </si>
  <si>
    <t>Servicios de personal requerido y  generales necesarios durante la Emergencia  generada por el COVID-19</t>
  </si>
  <si>
    <t>Secretario de Salud</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</si>
  <si>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</si>
  <si>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</si>
  <si>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</si>
  <si>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</si>
  <si>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</si>
  <si>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</si>
  <si>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</si>
  <si>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</si>
  <si>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</si>
  <si>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</si>
  <si>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</si>
  <si>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</si>
  <si>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</si>
  <si>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 xml:space="preserve">
SECRETARIO DE AGUAS E INFRAESTRUCTURA</t>
  </si>
  <si>
    <t>0308 - 5 - 3 1 1 1 2 3 22 - 27</t>
  </si>
  <si>
    <t>Formular proyectos para ejecutar diferentes proyectos con el fin de brindar un buen servicio de Agua potable y Saneamiento basico.</t>
  </si>
  <si>
    <t>SGP Agua Potable y Saneamineto Básico</t>
  </si>
  <si>
    <t>0308 - 5 - 3 1 1 1 2 3 23 - 27</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</si>
  <si>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</si>
  <si>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</si>
  <si>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</si>
  <si>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</si>
  <si>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 xml:space="preserve">Construcción y/o mantenimiento y/o optimizacion de obras de  Agua Potable y/o Saneamiento Básico en el Departamento del Quindío.
</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</si>
  <si>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</si>
  <si>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</si>
  <si>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</si>
  <si>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</si>
  <si>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</si>
  <si>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</si>
  <si>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</si>
  <si>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</si>
  <si>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</si>
  <si>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</si>
  <si>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</si>
  <si>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</si>
  <si>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</si>
  <si>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</si>
  <si>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</si>
  <si>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</si>
  <si>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</si>
  <si>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</si>
  <si>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</si>
  <si>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</si>
  <si>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</si>
  <si>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</si>
  <si>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</si>
  <si>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</si>
  <si>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</si>
  <si>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</si>
  <si>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</si>
  <si>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Formular e implementar dos (2) proyectos para la gestión del riesgo del sector de agua potable y saneamiento básico. </t>
  </si>
  <si>
    <t xml:space="preserve">No de proyectos ejecutados para  para la gestión del riesgo del sector de agua potable y saneamiento básico.  </t>
  </si>
  <si>
    <t>0308 - 5 - 3 1 1 1 2 3 27 - 27</t>
  </si>
  <si>
    <t>201663000-0027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</si>
  <si>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</si>
  <si>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2020</t>
  </si>
  <si>
    <t>Destinar recursos de inversion en planes mantenimiento con su correspondiente priorizacion a través de la estructuración priorizada de
inversión por fases para la gestión del riesgo en el sector de agua potable y saneamiento básico en el Dpto.</t>
  </si>
  <si>
    <t xml:space="preserve">Estructuración priorizada de inversión para la Gestión del Riesgo en el Sector de Agua Potable y Saneamiento Básico.
</t>
  </si>
  <si>
    <t xml:space="preserve">Atención de emergencias que afecten la prestación de servicios de Agua Potable y Saneamiento Básico.
</t>
  </si>
  <si>
    <t>Planificar  adecuadamente los procesos para la mitigación de riesgos en la prestación del servicio de  ,APSB a través de estudios de la gestión del riesgo que aporten en el conocimiento de los mismos.</t>
  </si>
  <si>
    <t xml:space="preserve">Formulación de un (1) Estudio de Gestión del Riesgo en el Sector de Agua Potable y Saneamiento Básico.
</t>
  </si>
  <si>
    <t xml:space="preserve">2. </t>
  </si>
  <si>
    <t xml:space="preserve">PROSPERIDAD CON EQUIDAD </t>
  </si>
  <si>
    <t xml:space="preserve">4. </t>
  </si>
  <si>
    <t>INFRAESTRUCTURA SOSTENIBLE PARA LA PAZ</t>
  </si>
  <si>
    <t>14.</t>
  </si>
  <si>
    <t>MEJORA DE LA INFRAESTRUCTURA VIAL DEL DEPARTAMENTO DEL QUINDIO</t>
  </si>
  <si>
    <t>Km de vías del departamento mantenidas, mejoradas y/o rehabilitadas</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</si>
  <si>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</si>
  <si>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</si>
  <si>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</si>
  <si>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</si>
  <si>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Suministro de combustible </t>
  </si>
  <si>
    <t>Servicio de Vigilancia en puntos aleatorios</t>
  </si>
  <si>
    <t>Servicio de reparacion  y Suministro de Repuestos  grasas, lubricantes, baterias y llantas</t>
  </si>
  <si>
    <t>Servicio de transporte a todo costo para el desplazamiento  a las obras físicas y actividades inherentes al proyecto</t>
  </si>
  <si>
    <t>Suministro y/o compraventa de materiales, elementos y  equipos necesarios para la atencion vial del Departamento</t>
  </si>
  <si>
    <t>Prestacion de Servicios de Asistencia Profesional y/o asistencia tecnica a la supervision en la vigilancia, seguimiento y control juridico de los contratos suscritos en cumplimiento del proyecto.</t>
  </si>
  <si>
    <t>Asistencia Profesional a la supervision en la vigilancia y seguimiento y control  Financiero y Administrativo de los contratos suscritos en cumplimiento del proyecto.</t>
  </si>
  <si>
    <t>0308 - 5 - 3 1 2 4 14 9 19 - 23</t>
  </si>
  <si>
    <t>Prestacion de Servicios de Asistencia Profesional  a la Supervision de obras fisicas y procesos que se adelanten en cumplimiento del proyecto.</t>
  </si>
  <si>
    <t>0308 - 5 - 3 1 2 4 14 9 19 - 20</t>
  </si>
  <si>
    <t>Prestacion de Servicios de Asistencia Tecnica a la supervision  de obras fisicas y procesos que se adelanten en cumplimiento del proyecto.</t>
  </si>
  <si>
    <t xml:space="preserve">Prestacion de Servicios Profesionales para la Direccion y la Coordinacion de la maquinaria </t>
  </si>
  <si>
    <t xml:space="preserve">Prestacion de Servicios para la operación de maquinaria pesada, vehiculos y equipos </t>
  </si>
  <si>
    <t xml:space="preserve">Prestacion de Servicios de mano de obra no calificada </t>
  </si>
  <si>
    <t>Mantener, mejorar y/o rehabilitar las vias del Departamento del Quindio.</t>
  </si>
  <si>
    <t>Mantener, mejorar y/o rehabilitar las vias del Departamento del Quindio en atencion de las emergencias viales del Departamento del Quindio.</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</si>
  <si>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</si>
  <si>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</si>
  <si>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</si>
  <si>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</si>
  <si>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</si>
  <si>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</si>
  <si>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</si>
  <si>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</si>
  <si>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</si>
  <si>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 xml:space="preserve">Servicio de transporte a todo costo para el desplazamiento de personal a las obras físicas y actividades </t>
  </si>
  <si>
    <t>Suministro y/o compraventa de materiales, elementos y  equipos necesarios para la ejecucion de proyectos en infraestructura educativa.</t>
  </si>
  <si>
    <t>Prestacion de Servicios de Apoyo Tecnico a la supervision en la vigilancia, seguimiento y contral juridico de los contratos suscritos por el Departamento.</t>
  </si>
  <si>
    <t>Prestacion de Servicios de Apoyo Tecnico a la supervision  de obras fisicas y procesos que se adelanten en cumplimiento del proyecto.</t>
  </si>
  <si>
    <t xml:space="preserve">Prestacion de servicios de mano de obra calificada necesaria para el cumplimiento del Proyecto  </t>
  </si>
  <si>
    <t xml:space="preserve">Prestacion de servicios de mano de obra no calificada necesaria para el cumplimiento del Proyecto  </t>
  </si>
  <si>
    <t>Mantener, mejorar y/o rehabilitar las Instituciones Educativas del Departamento del Quindio.</t>
  </si>
  <si>
    <t>Interventoría integral para los contratos que se adelanten en Infraestructura Educativa.</t>
  </si>
  <si>
    <t>Apoyar la construcción, mejoramiento y/o  rehabilitación de la infraestructura de doce (12) escenarios deportivos y/o recreativos en el departamento del Quindío</t>
  </si>
  <si>
    <t>Número de escenarios deportivo o recreativo  apoyado</t>
  </si>
  <si>
    <t xml:space="preserve"> 0308 - 5 - 3 1 2 4 15 15 21 - 04</t>
  </si>
  <si>
    <t xml:space="preserve">Servicio de transporte a todo costo para el desplazamiento de los funcionarios y contratistas a las obras físicas y actividades </t>
  </si>
  <si>
    <t>Suministro y/o compraventa de materiales, elementos y  equipos necesarios para la realizacion de proyectos en infraestructura deportiva.</t>
  </si>
  <si>
    <t>Prestacion de Servicios de Asistencia Profesional a la supervision en la vigilancia, seguimiento y control juridico de los contratos suscritos en cumplimiento del proyecto.</t>
  </si>
  <si>
    <t>Construccion, mejoramiento y/o rehabilitacion de Infraestructura Deportiva del Departamento del Quindio</t>
  </si>
  <si>
    <t>Construccion e Instalacion de Gimnasios Biosaludables en el Departamento del Quindio.</t>
  </si>
  <si>
    <t>Interventoría integral para los contratos que se adelanten en Infraestructura Deportiva.</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</si>
  <si>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</si>
  <si>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</si>
  <si>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0308 - 5 - 3 1 2 4 15 15 21 - 20</t>
  </si>
  <si>
    <t>Mejoramiento, mantenimiento, rehabilitacion y/o habilitacion de Edificios Publicos del Quindio</t>
  </si>
  <si>
    <t>Apoyar la construcción y  el mejoramiento de mil (1000) viviendas urbana y rural priorizada en el departamento del Quindío.</t>
  </si>
  <si>
    <t>Número de viviendas apoyadas</t>
  </si>
  <si>
    <t>Mejoramiento de vivienda urbana y/o rural priorizada en el Departamento del Quindio.</t>
  </si>
  <si>
    <t xml:space="preserve">Secretario de Aguas e Infraestructura </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</si>
  <si>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</si>
  <si>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</si>
  <si>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</si>
  <si>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</si>
  <si>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</si>
  <si>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</si>
  <si>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</si>
  <si>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</si>
  <si>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</si>
  <si>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</si>
  <si>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</si>
  <si>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</si>
  <si>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</si>
  <si>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1.1 Reconocimiento de la calidad de artista y gestor cultural por el Consejo Departamental de Cultura</t>
  </si>
  <si>
    <t>Estampilla Procultura 10% Seguridad Social</t>
  </si>
  <si>
    <t>Secretario de Cultura</t>
  </si>
  <si>
    <t>1.2 Aportes para la seguridad social de artistas reconocidos por el Consejo Departamental de Cultura</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</si>
  <si>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</si>
  <si>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</si>
  <si>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0310 - 5 - 3 1 3 9 29 5 46 - 20
</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</si>
  <si>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</si>
  <si>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</si>
  <si>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</si>
  <si>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</si>
  <si>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</si>
  <si>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 xml:space="preserve"> Difusión y Circulación Artística</t>
  </si>
  <si>
    <t>Apoyo técnico y logístico</t>
  </si>
  <si>
    <t>Apoyar  ciento veinte (120) proyectos del programa de concertación cultural del departamento</t>
  </si>
  <si>
    <t xml:space="preserve">0310 - 5 - 3 1 3 9 29 5 46 - 39                                        </t>
  </si>
  <si>
    <t>Alta concertación de proyectos con la institucionalidad cultural</t>
  </si>
  <si>
    <t>Convocatoria y apoyo logístico</t>
  </si>
  <si>
    <t>Estampilla Procultura 50% Concertación</t>
  </si>
  <si>
    <t xml:space="preserve">Evaluación y Seguimiento </t>
  </si>
  <si>
    <t>Cofinanciación de proyectos</t>
  </si>
  <si>
    <t>Apoyar treinta y seis (36) proyectos mediante estímulos artísticos y culturales</t>
  </si>
  <si>
    <t xml:space="preserve">0310 - 5 - 3 1 3 9 29 5 46 - 41
</t>
  </si>
  <si>
    <t>Mayor apoyo a la creación investigación y producción artistica</t>
  </si>
  <si>
    <t xml:space="preserve"> Evaluación y Seguimiento </t>
  </si>
  <si>
    <t>Estampilla Procultura 10% Estímulos</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</si>
  <si>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</si>
  <si>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</si>
  <si>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</si>
  <si>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</si>
  <si>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</si>
  <si>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</si>
  <si>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</si>
  <si>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1.1  Identificación y apoyo económico a organizaciones con proyectos de emprendimiento cultural</t>
  </si>
  <si>
    <t>1.2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</si>
  <si>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</si>
  <si>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</si>
  <si>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 xml:space="preserve">0310 - 5 - 3 1 3 9 31 5 48 - 34                                      </t>
  </si>
  <si>
    <t>201663000-0048</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</si>
  <si>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</si>
  <si>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</si>
  <si>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</si>
  <si>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1.1 Realización de procesos formativos para promotores de lectura y escritura</t>
  </si>
  <si>
    <t>Estampilla Procultura</t>
  </si>
  <si>
    <t>1.2. Encuentros para el intercambio, formación y retroalimentación de la Red de Bibliotecas</t>
  </si>
  <si>
    <t>1.3. Dotación y adecuación bibliotecaria</t>
  </si>
  <si>
    <t xml:space="preserve">1.4. Coordinación de actividades para el fortalecimiento de la Red </t>
  </si>
  <si>
    <t xml:space="preserve">Ampliación de espacios y acciones para la difusión de la lectura y escritura </t>
  </si>
  <si>
    <t>2.1 Apoyo al proyecto editorial Biblioteca de Autores Quindianos</t>
  </si>
  <si>
    <t>2.2 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</si>
  <si>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</si>
  <si>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</si>
  <si>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</si>
  <si>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 xml:space="preserve">0310 - 5 - 3 1 3 10 32 5 49 - 20
</t>
  </si>
  <si>
    <t>201663000-0049</t>
  </si>
  <si>
    <t>Apoyo al reconocimiento, apropiación, salvaguardia y difusión del patrimonio cultural en todo el Departamento del Quindío.</t>
  </si>
  <si>
    <t>Programas departamentales para conservación, protección, salvaguardia y difusión del Patrimonio Cultural</t>
  </si>
  <si>
    <t>Difusión y salvaguardia del patrimonio cultural</t>
  </si>
  <si>
    <t>IVA Telefonia movil Cultura</t>
  </si>
  <si>
    <t>Recurso Ordinaro</t>
  </si>
  <si>
    <t>Investigaciones</t>
  </si>
  <si>
    <t>Apoyo a procesos, evaluación y seguimiento</t>
  </si>
  <si>
    <t xml:space="preserve">0310 - 5 - 3 1 3 10 32 5 49 - 47                                                      </t>
  </si>
  <si>
    <t>Mayor reconocimiento y valoración de la diversidad poblacional presente en el Quindío</t>
  </si>
  <si>
    <t>Apoyo a  proyectos y/o actividades de poblaciones especiales</t>
  </si>
  <si>
    <t xml:space="preserve">Apoyar diez (10) proyectos y/o actividades orientados a fortalecer la articulación comunicación y cultura </t>
  </si>
  <si>
    <t xml:space="preserve">0310 - 5 - 3 1 3 10 33 5 50 - 20                                                 </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</si>
  <si>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</si>
  <si>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</si>
  <si>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</si>
  <si>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</si>
  <si>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1.1 Apoyo a medios ciudadanos y comunitarios</t>
  </si>
  <si>
    <t xml:space="preserve">Recurso Ordinario
</t>
  </si>
  <si>
    <t>1.2  Implementación de una emisora de interés público del departamento del Quindío</t>
  </si>
  <si>
    <t>Apoyar  dieciséis (16) actividades y/o proyectos  para el afianzamiento del Sistema Departamental de Cultura</t>
  </si>
  <si>
    <t>Participación y  apoyo por parte de la Gobernación del Quindío a medios ciudadanos, comunitarios y de interés público</t>
  </si>
  <si>
    <t>2.1 Formación para la gestión cultural</t>
  </si>
  <si>
    <t>2.2 Fortalecimiento del Sistema de Información Cultural</t>
  </si>
  <si>
    <t>2.3 Apoyo a Consejos de las artes y la cultura</t>
  </si>
  <si>
    <t>META FISICA</t>
  </si>
  <si>
    <t>PRESUPUESTADO</t>
  </si>
  <si>
    <t>P</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</si>
  <si>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</si>
  <si>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</si>
  <si>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</si>
  <si>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</si>
  <si>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</si>
  <si>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</si>
  <si>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</si>
  <si>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</si>
  <si>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</si>
  <si>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</si>
  <si>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Implementación de la ruta competitiva de la industria del mueble.</t>
  </si>
  <si>
    <t>Ordinario</t>
  </si>
  <si>
    <t>Fortalecimiento de las rutas Kaldia, Tumbaga y Artemis.</t>
  </si>
  <si>
    <t>Conformar e implementar (3) tres clúster priorizados en el Plan de Competitividad</t>
  </si>
  <si>
    <t>Clúster conformados e implementados</t>
  </si>
  <si>
    <t>Implementación y seguimiento del Plan de Acción del Cluster de SANUQ Tics, Quindío Destino Vital, Quindío Construye Verde.</t>
  </si>
  <si>
    <t>Conformación e implementación del ecosistema clúster del Quindío en el marco de la Comisión Regional de Competitividad.</t>
  </si>
  <si>
    <t>Hacia el Emprendimiento, Empresarismo, asociatividad y generación de empleo en el Departamento del Quindío</t>
  </si>
  <si>
    <t>Apoyar a doce (12) unidades de emprendimiento para jóvenes emprendedores.</t>
  </si>
  <si>
    <t>Unidades de emprendimiento apoyadas</t>
  </si>
  <si>
    <t>201663000-0053</t>
  </si>
  <si>
    <t>Apoyo al emprendimiento, empresarismo, asociatividad y generación de empleo en el departamento del Quindio</t>
  </si>
  <si>
    <t>Mejoramiento de los niveles de emprendimiento, empresarismo y asociatividad en el departamento del quindio</t>
  </si>
  <si>
    <t>Eficiente estimulo con recursos financieros para el emprendimiento, empresarismo y asociatividad en el departamento del quindío</t>
  </si>
  <si>
    <t>Apoyar  tres unidades de emprendimiento de jovenes emprendedores.</t>
  </si>
  <si>
    <t xml:space="preserve">0311 - 5 - 3 1 2 2 9 13 53 - 20
</t>
  </si>
  <si>
    <t>Ejecutar estrategias de intermediación laboral para población jovén y emprendedora.</t>
  </si>
  <si>
    <t>Apoyar   doce (12) Unidades de emprendimiento de grupos poblacionales con enfoque diferencial.</t>
  </si>
  <si>
    <t>Apoyar tres unidades de emprendimiento de población con enfoque diferencial.</t>
  </si>
  <si>
    <t>Implementar un programa de gesiton financiera para el desarrollo de emprendimiento, empresarismo y asociatividad</t>
  </si>
  <si>
    <t>Programa de gestión finaciera implementado</t>
  </si>
  <si>
    <t>Puesta en marcha y seguimiento a la operatividad del Programa de Gesiton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</si>
  <si>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</si>
  <si>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</si>
  <si>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</si>
  <si>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</si>
  <si>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</si>
  <si>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</si>
  <si>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</si>
  <si>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a doce empresas en actividades de apertura de mercados internos y/o externos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</si>
  <si>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</si>
  <si>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</si>
  <si>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</si>
  <si>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</si>
  <si>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</si>
  <si>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QUINDIO POTENCIA TURISTICA DE NATURALEZA Y DIVERSION</t>
  </si>
  <si>
    <t xml:space="preserve">Fortalecimiento de la oferta de productos y atractivos turísticos </t>
  </si>
  <si>
    <t xml:space="preserve">Elaborar e implementar  un Plan de Calidad Turística del Destino </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</si>
  <si>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</si>
  <si>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</si>
  <si>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</si>
  <si>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</si>
  <si>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</si>
  <si>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</si>
  <si>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Ejecución del Plan de Calidad Turistica</t>
  </si>
  <si>
    <t>Promoción nacional e internacional del departamento como destino turístico</t>
  </si>
  <si>
    <t>Construcción del Plan de Mercadeo Turístico</t>
  </si>
  <si>
    <t>Plan de Mercadeo construido</t>
  </si>
  <si>
    <t>0311 - 5 - 3 1 2 3 13 13 62 - 52</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</si>
  <si>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</si>
  <si>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</si>
  <si>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</si>
  <si>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</si>
  <si>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Ejecucion del Plan de Mercadeo para la  Promoción del departamento como destino turística nivel nacional.</t>
  </si>
  <si>
    <t>Impuesto al Registro 4%</t>
  </si>
  <si>
    <t>Ejecucion del Plan de Mercadeo para la  Promoción del departamento como destino turística nivel internacional.</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</si>
  <si>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</si>
  <si>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</si>
  <si>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</si>
  <si>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</si>
  <si>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</si>
  <si>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</si>
  <si>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</si>
  <si>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</si>
  <si>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</si>
  <si>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Diseñay ejecutar una poiica Departamental de uso racional de resiudos solidos y uso eficiente de energia</t>
  </si>
  <si>
    <t>Política departamental diseñada y ejecutada</t>
  </si>
  <si>
    <t xml:space="preserve">Realizar inversiones en eficiencia energetica y y energías renovables como estrategia de educación e implementación de las politicas de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</si>
  <si>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</si>
  <si>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</si>
  <si>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</si>
  <si>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</si>
  <si>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</si>
  <si>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</si>
  <si>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</si>
  <si>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</si>
  <si>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 xml:space="preserve">Mantener  de la oferta hídrica promedio anual  de las Unidades de Manejo de Cuenca (UMC) del departamento del Quindío </t>
  </si>
  <si>
    <t>Realizar y coordinar acciones de  recuperación y mantenimiento del recursos hídrico</t>
  </si>
  <si>
    <t xml:space="preserve">Consolidar el Fondo del Agua del departamento del Quindío  </t>
  </si>
  <si>
    <t>Bienes y servicios ambientales para las nuevas generaciones</t>
  </si>
  <si>
    <t>Conservar Y Restaurar Seis (6) Áreas De Importancia Estratégica Para El Recurso Hídrico Del Departamento</t>
  </si>
  <si>
    <t>Áreas conservadas y restauradas</t>
  </si>
  <si>
    <t>0312 - 5 - 3 1 1 1 3 10 68 - 20</t>
  </si>
  <si>
    <t>201663000-0068</t>
  </si>
  <si>
    <t xml:space="preserve">Mantener  de la oferta hídrica promedio anual  de las Unidades de Manejo de Cuenca (UMC) del departamento del Quindío 
</t>
  </si>
  <si>
    <t>Vigilancia, control y seguimiento a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</si>
  <si>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</si>
  <si>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</si>
  <si>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Adquirir doscientos setenta (270) ha para áreas de conservación en predios de importancia estratégica para el recurso hídrico del departamento del Quindío</t>
  </si>
  <si>
    <t>Restaurar Con Obras De Bioingeniería Veinte (20) Ha En Áreas O Zonas Críticas De Riesgo.</t>
  </si>
  <si>
    <t xml:space="preserve">Número de hectáreas restauradas </t>
  </si>
  <si>
    <t>0312 - 5 - 3 1 1 1 3 10 69 - 20</t>
  </si>
  <si>
    <t>201663000-0069</t>
  </si>
  <si>
    <t xml:space="preserve">Disminuir en la presión por cargas contaminantes, medida por el Índice de Alteración Potencial de la Calidad del Agua </t>
  </si>
  <si>
    <t xml:space="preserve">Mejorar en la calidad del agua en los sistemas hídricos  </t>
  </si>
  <si>
    <t xml:space="preserve">Poner en marcha obras de bioingenieria </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</si>
  <si>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</si>
  <si>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</si>
  <si>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</si>
  <si>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</si>
  <si>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</si>
  <si>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</si>
  <si>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</si>
  <si>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</si>
  <si>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</si>
  <si>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</si>
  <si>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 xml:space="preserve">Capacitar a caficultores  en buenas prácticas agrícolas sostenible y aseguramiento de la calidad de café </t>
  </si>
  <si>
    <t xml:space="preserve">Capacitar a caficultores en catación, tostión y barismo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</si>
  <si>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</si>
  <si>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</si>
  <si>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</si>
  <si>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</si>
  <si>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</si>
  <si>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</si>
  <si>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</si>
  <si>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</si>
  <si>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</si>
  <si>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</si>
  <si>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</si>
  <si>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</si>
  <si>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t>
  </si>
  <si>
    <t>201663000-0176</t>
  </si>
  <si>
    <t xml:space="preserve">Equiparar el crecimiento del PIB del departamento del Quindío al PIB nacional
</t>
  </si>
  <si>
    <t>Mejorar  la productividad primaria agropecuaria</t>
  </si>
  <si>
    <t>Crear Un Núcleo De Asistencia Agrícola</t>
  </si>
  <si>
    <t>Crear Un Núcleo De Asistencia Pecuaria</t>
  </si>
  <si>
    <t>Crear  seis (6) centros logísticos  para la transformación agroindustrial - CARPAZ</t>
  </si>
  <si>
    <t>Centros logísticos creados</t>
  </si>
  <si>
    <t>Articular la demanda existente y la oferta efectiva</t>
  </si>
  <si>
    <t>Crear Centros Logísticos Agroindustriales</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</si>
  <si>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</si>
  <si>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</si>
  <si>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</si>
  <si>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</si>
  <si>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Reactivar un instrumento de prevención por eventos naturales para productos agrícolas.</t>
  </si>
  <si>
    <t>Instrumento de prevención por eventos naturales para productos agrícolas reactivado</t>
  </si>
  <si>
    <t>0312 - 5 - 3 1 2 2 5 8 175 - 20</t>
  </si>
  <si>
    <t>2016663000-0175</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</si>
  <si>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</si>
  <si>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</si>
  <si>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</si>
  <si>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</si>
  <si>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</si>
  <si>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</si>
  <si>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</si>
  <si>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</si>
  <si>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</si>
  <si>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</si>
  <si>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</si>
  <si>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</si>
  <si>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Impulso a la competitividad productiva y empresarial del sector Rural</t>
  </si>
  <si>
    <t>Apoyar a 5 Sectores Productivos Del Departamento En Ruedas De Negocio</t>
  </si>
  <si>
    <t>Sectores productivos apoyados</t>
  </si>
  <si>
    <t>0312 - 5 - 3 1 2 2 7 13 78 - 20</t>
  </si>
  <si>
    <t>201663000-0078</t>
  </si>
  <si>
    <t>Crecimiento del PIB del departamento  del Quindio frente al PIB Nacional</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</si>
  <si>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</si>
  <si>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</si>
  <si>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</si>
  <si>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</si>
  <si>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</si>
  <si>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</si>
  <si>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</si>
  <si>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Fomento a la Agricultura Familiar Campesina, agricultura urbana y mercados campesinos para la soberanía y  Seguridad alimentaria</t>
  </si>
  <si>
    <t>Apoyar La Conformación De Cuatro Alianzas Para Contratos De Compra Anticipada De Productos De La Agricultura Familiar En El Departamento Del Quindío</t>
  </si>
  <si>
    <t>Numero de alianzas para contratos de compra anticipada apoyados</t>
  </si>
  <si>
    <t>0312 - 5 - 3 1 3 11 34 8 79 - 20</t>
  </si>
  <si>
    <t>201663000-0079</t>
  </si>
  <si>
    <t xml:space="preserve">Aumentar La Producción De Frutas Y Verduras Para El Autoconsumo Del Departamento Del Quindío A Través De La Implementación De Un Sistema De Parcelas Campesinas Y Comercio De Excedentes </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</si>
  <si>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</si>
  <si>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</si>
  <si>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</si>
  <si>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</si>
  <si>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</si>
  <si>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Secretario de Agricultura, medio Ambiente y Desarrollo Rural</t>
  </si>
  <si>
    <t>Edad Económicamente 
Activa(20-59 años)</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</si>
  <si>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</si>
  <si>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</si>
  <si>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</si>
  <si>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</si>
  <si>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</si>
  <si>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</si>
  <si>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</si>
  <si>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Ciudadanos altamente  informados   en temas relacionados con ética, transparencia y buen gobierno</t>
  </si>
  <si>
    <t xml:space="preserve">Desarrollo de la estrategia de transparencia </t>
  </si>
  <si>
    <t xml:space="preserve">
Director Oficina Privada</t>
  </si>
  <si>
    <t>Mejorar la cultura del civismo y participación de los ciudadanos  en los  procesos institucionales del gobierno.</t>
  </si>
  <si>
    <t>Desarrollo de actividades de buen gobierno y participación ciudadana.</t>
  </si>
  <si>
    <t xml:space="preserve">MODERNIZACIÓN TECNOLOGICA Y ADMINISTRATIVA </t>
  </si>
  <si>
    <t xml:space="preserve">Desarrollar e implementar una (1) estrategía de comunicaciones  </t>
  </si>
  <si>
    <t>Estrategía de comunicaciones desarrollada e implementada</t>
  </si>
  <si>
    <t xml:space="preserve">0313 - 5 - 3 1 5 28 89 17 81 - 20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</si>
  <si>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</si>
  <si>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</si>
  <si>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</si>
  <si>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</si>
  <si>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(radio, prensa, revistas, televisión, portales web, redes sociales, OOH)</t>
  </si>
  <si>
    <t xml:space="preserve">20
</t>
  </si>
  <si>
    <t>Revisión y Desarrollo de la estrategia de comunicaciones</t>
  </si>
  <si>
    <t>Planificación institucional en la divulgación de los programas y proyectos</t>
  </si>
  <si>
    <t xml:space="preserve">Operatividad de la estrategica de comunicaciones </t>
  </si>
  <si>
    <t>JOSE JOAQUIN RINCON PASTRANA</t>
  </si>
  <si>
    <t>SECRETARIO DE DESPACHO</t>
  </si>
  <si>
    <t xml:space="preserve">PLAN DE DESARROLLO DEPARTAMENTAL  SECRETARIA DE FAMILIA </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</si>
  <si>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</si>
  <si>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</si>
  <si>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</si>
  <si>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</si>
  <si>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</si>
  <si>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</si>
  <si>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</si>
  <si>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</si>
  <si>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</si>
  <si>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 xml:space="preserve">Implementar un programa de atencion integral a menores de 5 años y madres gestantes en entornos familiares
</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</si>
  <si>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</si>
  <si>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</si>
  <si>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</si>
  <si>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</si>
  <si>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</si>
  <si>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</si>
  <si>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</si>
  <si>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</si>
  <si>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</si>
  <si>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</si>
  <si>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</si>
  <si>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</si>
  <si>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</si>
  <si>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</si>
  <si>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</si>
  <si>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</si>
  <si>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</si>
  <si>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</si>
  <si>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</si>
  <si>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</si>
  <si>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</si>
  <si>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</si>
  <si>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</si>
  <si>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político publica de familia</t>
  </si>
  <si>
    <t xml:space="preserve">Alto grado de tolerancia ante la diversidad de pensamientos y comportamientos al interior de las familias </t>
  </si>
  <si>
    <t xml:space="preserve">Campañas, publicidad y promoción </t>
  </si>
  <si>
    <t>Refrigerios, logística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</si>
  <si>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</si>
  <si>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</si>
  <si>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</si>
  <si>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</si>
  <si>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</si>
  <si>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</si>
  <si>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</si>
  <si>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</si>
  <si>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</si>
  <si>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</si>
  <si>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</si>
  <si>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</si>
  <si>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</si>
  <si>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</si>
  <si>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Logistica operativa, sonido, refrigerios.</t>
  </si>
  <si>
    <t>Apoyar la Implementación de una estrategia de prevencion de embarazos y segundos embarazos a temprana edad</t>
  </si>
  <si>
    <t>Realizar jornadas pedagogicas de prevencion en las Instituciones educativas del depto</t>
  </si>
  <si>
    <t>Apoyar la articulación intersectorial, a través de mesas de trabajo en pro de la prevencion de los embarazos en adolescentes y segundos embarazos a temprana edad.</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</si>
  <si>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</si>
  <si>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</si>
  <si>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</si>
  <si>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</si>
  <si>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</si>
  <si>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</si>
  <si>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</si>
  <si>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</si>
  <si>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</si>
  <si>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</si>
  <si>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</si>
  <si>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</si>
  <si>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200</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</si>
  <si>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</si>
  <si>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</si>
  <si>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</si>
  <si>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</si>
  <si>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</si>
  <si>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</si>
  <si>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</si>
  <si>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</si>
  <si>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</si>
  <si>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</si>
  <si>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</si>
  <si>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</si>
  <si>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</si>
  <si>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</si>
  <si>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</si>
  <si>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</si>
  <si>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</si>
  <si>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</si>
  <si>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</si>
  <si>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</si>
  <si>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Apoyar la Implementación de programas para la creación de empresas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</si>
  <si>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</si>
  <si>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</si>
  <si>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</si>
  <si>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</si>
  <si>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</si>
  <si>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</si>
  <si>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</si>
  <si>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Procesos de  fortalecimiento en la cultura organizacional  del sector público y privado</t>
  </si>
  <si>
    <t>Apoyar la elaboración ,seguimiento y evaluacion de los planes de accion de los municipios y depto de la Politica Publica de discapacidad.</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</si>
  <si>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</si>
  <si>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</si>
  <si>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</si>
  <si>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</si>
  <si>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</si>
  <si>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</si>
  <si>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</si>
  <si>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</si>
  <si>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</si>
  <si>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</si>
  <si>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</si>
  <si>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</si>
  <si>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</si>
  <si>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</si>
  <si>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</si>
  <si>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</si>
  <si>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SECRETARIA DE FAMILIA</t>
  </si>
  <si>
    <t xml:space="preserve">Apoyar el seguimiento a los programas, proyectos y/o actividades que beneficien la población Habitantes en Calle y  personas en alta  vulnerabilidad y alto riesgo social
</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</si>
  <si>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</si>
  <si>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</si>
  <si>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</si>
  <si>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</si>
  <si>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</si>
  <si>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 xml:space="preserve">Brindar apoyo a la Secretaría de Familia en las diferentes jornadas, actividades o acciones  realizadas  con  población vulnerable del departameno el Quindío.
</t>
  </si>
  <si>
    <t xml:space="preserve">Apoyar a la Secretaría de Familia en la realización de convocatorias, acompañamiento logístico y asistencia operativa tendientes a la atención de la población vulnerable del departamento.
</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</si>
  <si>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</si>
  <si>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</si>
  <si>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</si>
  <si>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Realizar  estrategias orientadas a  población en estado de vulnerabilidad que permitan garantizar espacios de bienestar, cohesión social; que dignifiquen sus condiciones de vida.</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</si>
  <si>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</si>
  <si>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</si>
  <si>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</si>
  <si>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</si>
  <si>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</si>
  <si>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</si>
  <si>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</si>
  <si>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</si>
  <si>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</si>
  <si>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</si>
  <si>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</si>
  <si>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</si>
  <si>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1.1.1. Procesos  de capacitación, asistencia técnica, seguimiento y evaluación en cuanto a la garantia de derechos de la población migrante del Departamento</t>
  </si>
  <si>
    <t>1.2.1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</si>
  <si>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</si>
  <si>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</si>
  <si>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</si>
  <si>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</si>
  <si>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</si>
  <si>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</si>
  <si>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</si>
  <si>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</si>
  <si>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1.1Asistencia Social: Procesos de apoyo, gestión, asesoria y acompañamiento al Resguardo Dachi Agore Drua del Departamento para garantizar los derechos fundamentales y Especiales.</t>
  </si>
  <si>
    <t>}</t>
  </si>
  <si>
    <t xml:space="preserve">1.1.1  Apoyo, acompañamiento y fortalecimiento en cuanto procesos de seguridad alimentaria, saneamiento basico, educación, salud, justicia, gobernabilidad y territorio </t>
  </si>
  <si>
    <t>Apoyar con unidades productivas al plan de vida del Resguardo Indigena</t>
  </si>
  <si>
    <t>1.2.1  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</si>
  <si>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</si>
  <si>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</si>
  <si>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</si>
  <si>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</si>
  <si>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</si>
  <si>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</si>
  <si>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</si>
  <si>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</si>
  <si>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</si>
  <si>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</si>
  <si>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</si>
  <si>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</si>
  <si>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</si>
  <si>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</si>
  <si>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</si>
  <si>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</si>
  <si>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</si>
  <si>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</si>
  <si>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 xml:space="preserve">Capacitaciones dirigidas a comunidades Afros del Departamento </t>
  </si>
  <si>
    <t>Asistencia social</t>
  </si>
  <si>
    <t xml:space="preserve">Alto interes en apoyar y fortalecer la formulación de planes de etnodesarrollo en los municipios con presencia de comunidades afrodescendientes 
</t>
  </si>
  <si>
    <t>Adquisición de bienes y servicios</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</si>
  <si>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</si>
  <si>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</si>
  <si>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</si>
  <si>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</si>
  <si>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</si>
  <si>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</si>
  <si>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</si>
  <si>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</si>
  <si>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</si>
  <si>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Desarrollar estrategias, programas y/o proyectos que promuevan la garantía de derechos a la poblacion sexualmente diversa</t>
  </si>
  <si>
    <t>Desarrollo programas, campañas, talleres relacionados con la promocion de derechos de poblacion LGTBI</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</si>
  <si>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</si>
  <si>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</si>
  <si>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</si>
  <si>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</si>
  <si>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</si>
  <si>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</si>
  <si>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</si>
  <si>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</si>
  <si>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</si>
  <si>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</si>
  <si>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 xml:space="preserve">Apoyo en la consolidacion de espacios de participacion a traves de la socializacion de la normatividad existente
</t>
  </si>
  <si>
    <t>0316 - 5 - 3 1 3 19 67 14 128 - 20</t>
  </si>
  <si>
    <t>Mejorar la articulación frente a la implementación de las políticas públicas de equidad y género</t>
  </si>
  <si>
    <t xml:space="preserve">Fortalecimiento y/o apoyo a unidades productivas y/o proyectos de emprendemiento de mujeres
</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</si>
  <si>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</si>
  <si>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</si>
  <si>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</si>
  <si>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</si>
  <si>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</si>
  <si>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0316 - 5 - 3 1 3 19 67 14 129 - 20</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</si>
  <si>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</si>
  <si>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</si>
  <si>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</si>
  <si>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</si>
  <si>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</si>
  <si>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elseguimiento y evaluacion de los planes de accion de los municipios y depto de la Politica Publica de envejecimiento y vejez
</t>
  </si>
  <si>
    <t>Desarrollar estrategias de vigilancia y control que permitan garantizar el cumplimiento y reconocimiento de los derechos de las personas mayores.</t>
  </si>
  <si>
    <t xml:space="preserve">Apoyar asistencias técnicas grupales a los grupos de adultos mayores del depto, en deporte, cultura, recreación y motivación </t>
  </si>
  <si>
    <t>Realizar motivación e infundir  sentido de pertenencia y compromiso de parte del Consejo Departamental del  adulto mayor</t>
  </si>
  <si>
    <t>Logística Operativa: Sonido, logistica, refrigerios</t>
  </si>
  <si>
    <t>Apoyo a  eventos programados por la Secretaría dia de la celebracion de las eprsonas de la tercera edad y el pensionado</t>
  </si>
  <si>
    <t>Crear el cabildo de adulto mayor del Departamento y apoyar la creación en once municipios del Quindío</t>
  </si>
  <si>
    <t>Número de Cabildos de Adulto Mayor creados.</t>
  </si>
  <si>
    <t xml:space="preserve">
Apoyar con actividades para la  creacion del cabildo de adulto mayoren en 6 municipios del Quindio
</t>
  </si>
  <si>
    <t xml:space="preserve">Apoyar 12 Centros de Bienestar del Departamento </t>
  </si>
  <si>
    <t>Centro de bienestar apoyados</t>
  </si>
  <si>
    <t>0316 - 5 - 3 1 3 19 67 14 129 - 06</t>
  </si>
  <si>
    <t xml:space="preserve">Apoyar acciones que conlleven al conocimiento de la Ley 1276 del 2009: Nuevos Criterios de Atención Integral del Adulto  Mayor en los Centros Vida
</t>
  </si>
  <si>
    <t>Centros de Binestar del Adulto Mayor (CBA)</t>
  </si>
  <si>
    <t xml:space="preserve">Apoyar 14 Centros Vida del Departamento </t>
  </si>
  <si>
    <t>Centros vida apoyados</t>
  </si>
  <si>
    <t>CENTROS VIDA (DV)</t>
  </si>
  <si>
    <t>IVETTE FRANCIOSA JAIMES PARADA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</si>
  <si>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</si>
  <si>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</si>
  <si>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</si>
  <si>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</si>
  <si>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</si>
  <si>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</si>
  <si>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</si>
  <si>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</si>
  <si>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
 Secretaría de Tecnologías de la Información y las Comunicaciones </t>
  </si>
  <si>
    <t>Fortalecer el programa de  infraestructura tecnológica de la  Administración Departamental (hadware, aplicativos, redes, y capacitación)</t>
  </si>
  <si>
    <t>Programa de infraestructura tecnologica de la administracion fortalecido</t>
  </si>
  <si>
    <t xml:space="preserve">0304 - 5 - 3 1 5 28 89 17 3 - 20     </t>
  </si>
  <si>
    <t>201663000-0003</t>
  </si>
  <si>
    <t>Actualización de la infraestructura tecnológica de la Gobernación del Quindío.</t>
  </si>
  <si>
    <t xml:space="preserve">Apoyar el programa de  infraestructura tecnológica de la  Administración Departamental (hadware, aplicativos, redes, y capacitación)
</t>
  </si>
  <si>
    <t>Adquisición de software</t>
  </si>
  <si>
    <t xml:space="preserve">Adquisición de equipos de computo </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</si>
  <si>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</si>
  <si>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</si>
  <si>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</si>
  <si>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</si>
  <si>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</si>
  <si>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</si>
  <si>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</si>
  <si>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</si>
  <si>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</si>
  <si>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</si>
  <si>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 xml:space="preserve"> Secretaría de Tecnologías de la Información y las Comunicaciones </t>
  </si>
  <si>
    <t xml:space="preserve">Secretario de Tecnologías de la Información y las Comunicaciones </t>
  </si>
  <si>
    <t>Apoyo al deporte asociado</t>
  </si>
  <si>
    <t xml:space="preserve"> Ligas deportivas del departamento del Quindío</t>
  </si>
  <si>
    <t xml:space="preserve">Apoyar  y fortalecer veintitrés (23) ligas deportivas   </t>
  </si>
  <si>
    <t>Ligas deportivas apoyadas y fortalecidas</t>
  </si>
  <si>
    <t>2234468202-3</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</si>
  <si>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</si>
  <si>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</si>
  <si>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</si>
  <si>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</si>
  <si>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 xml:space="preserve">Apoyo a las ligas en los eventos deportivos de carácter federal </t>
  </si>
  <si>
    <t>GERENTE GENERAL INDEPORTES</t>
  </si>
  <si>
    <t>2234468202_4</t>
  </si>
  <si>
    <t xml:space="preserve">Realizar acompañamiento y asesorìa a las ligas y clubes del departamento </t>
  </si>
  <si>
    <t>Apoyar  a veinte  (20) deportistas en nivel de talento, de proyección y de altos logros con el programa de incentivos económicos a deportistas.</t>
  </si>
  <si>
    <t>Número de deportistas incentivados</t>
  </si>
  <si>
    <t>2234468203_4</t>
  </si>
  <si>
    <t xml:space="preserve">Apoyo a deportistas de alto logros y reserva deportiva </t>
  </si>
  <si>
    <t xml:space="preserve"> Apoyo a eventos deportivos</t>
  </si>
  <si>
    <t>Apoyar 13 ligas de los eventos deportivos de carácter federado nacional y departamental</t>
  </si>
  <si>
    <t>Ligas apoyadas en eventos departamental y nacionales .</t>
  </si>
  <si>
    <t>2234469204-4</t>
  </si>
  <si>
    <t xml:space="preserve">Apoyo  logistico a las 13 ligas estrategicas </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</si>
  <si>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</si>
  <si>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</si>
  <si>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</si>
  <si>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</si>
  <si>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</si>
  <si>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</si>
  <si>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</si>
  <si>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</si>
  <si>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</si>
  <si>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t>
  </si>
  <si>
    <t>2234470205-4</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</si>
  <si>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</si>
  <si>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</si>
  <si>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</si>
  <si>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</si>
  <si>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</si>
  <si>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</si>
  <si>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</si>
  <si>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</si>
  <si>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Brindad asesoria a los doce municipios del departamente</t>
  </si>
  <si>
    <t>Desarrollar  4 eventos de deporte social y comunitario.</t>
  </si>
  <si>
    <t>Eventos deportivos social y comunitarios desarrollar</t>
  </si>
  <si>
    <t>2234471207_12</t>
  </si>
  <si>
    <t>Realizacion de eventos deportivos en el departamento</t>
  </si>
  <si>
    <t>Apoyar  técnicamente un 1  evento de  Juegos Comunales en la fase Departamental</t>
  </si>
  <si>
    <t>Juegos comunales apoyados.</t>
  </si>
  <si>
    <t>2234471208_4</t>
  </si>
  <si>
    <t>Realizacion de los juegos comunales en el departamento</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</si>
  <si>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</si>
  <si>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</si>
  <si>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</si>
  <si>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</si>
  <si>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</si>
  <si>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</si>
  <si>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</si>
  <si>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</si>
  <si>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</si>
  <si>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</si>
  <si>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t>
  </si>
  <si>
    <t>Apoyar de forma articulada el programa nuevo comienzo "Otro Motivo para Vivir" (1).</t>
  </si>
  <si>
    <t>Programa nuevo comienzo "Otro Motivo para Vivir" articulado y desarrollado.</t>
  </si>
  <si>
    <t>2234572210_4</t>
  </si>
  <si>
    <t xml:space="preserve">Apoyo logistico y tecnico al adulto mayor </t>
  </si>
  <si>
    <t>2234572210_3</t>
  </si>
  <si>
    <t>Crear y desarrollar una estrategia para articular la actividad recreativa social comunitaria desde la primera infancia hasta las personas mayores.</t>
  </si>
  <si>
    <t>Estrategia creada y desarrollada.</t>
  </si>
  <si>
    <t>2234572211_3</t>
  </si>
  <si>
    <t xml:space="preserve">Apoyo logistico tecnico </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</si>
  <si>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</si>
  <si>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</si>
  <si>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</si>
  <si>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</si>
  <si>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</si>
  <si>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</si>
  <si>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</si>
  <si>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</si>
  <si>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</si>
  <si>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</si>
  <si>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</si>
  <si>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</si>
  <si>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</si>
  <si>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</si>
  <si>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</si>
  <si>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</si>
  <si>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</si>
  <si>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POBLACION</t>
  </si>
  <si>
    <t>ESTRATEGIA</t>
  </si>
  <si>
    <t>PROGRAMA</t>
  </si>
  <si>
    <t>SUBPROGRAMA</t>
  </si>
  <si>
    <t>META PRODUCTO PLAN DE DESARROLLO</t>
  </si>
  <si>
    <t>NO</t>
  </si>
  <si>
    <t>VALOR EN PESOS</t>
  </si>
  <si>
    <t>Infraestructura Sostenible para la Paz</t>
  </si>
  <si>
    <t>Mejora de la Infraestructura Vial del Departamento del Quindío</t>
  </si>
  <si>
    <t>Mantener, mejorar y/o rehabilitar ciento treinta (130) km de vías del Departamento para la implementación del Plan Vial Departamental.</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</si>
  <si>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</si>
  <si>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</si>
  <si>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</si>
  <si>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</si>
  <si>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</si>
  <si>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</si>
  <si>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 xml:space="preserve">
Gerente General</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</si>
  <si>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</si>
  <si>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</si>
  <si>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</si>
  <si>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Gerente General</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</si>
  <si>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</si>
  <si>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</si>
  <si>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</si>
  <si>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</si>
  <si>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Mejoramiento y/o construcción de vivienda urbana y rural.</t>
  </si>
  <si>
    <t>LEONARDO RODRIGUEZ OSPINA</t>
  </si>
  <si>
    <t>Gerente General - ProviQuindío.</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</si>
  <si>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</si>
  <si>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</si>
  <si>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</si>
  <si>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</si>
  <si>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</si>
  <si>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</si>
  <si>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</si>
  <si>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</si>
  <si>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</si>
  <si>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institucional de disminución de la accidentalidad en las vias</t>
  </si>
  <si>
    <t xml:space="preserve">Formular e implementar el Plan de Seguridad Vial del Departamento </t>
  </si>
  <si>
    <t>Plan departamental de seguridad vial elaborado e implementado</t>
  </si>
  <si>
    <t xml:space="preserve">implementar el Plan Departamental de Seguridad Vial </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</si>
  <si>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</si>
  <si>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</si>
  <si>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</si>
  <si>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</si>
  <si>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</si>
  <si>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</si>
  <si>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</si>
  <si>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</si>
  <si>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</si>
  <si>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</si>
  <si>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</si>
  <si>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</si>
  <si>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Secretario de Educación Departamental</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</si>
  <si>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</si>
  <si>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</si>
  <si>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</si>
  <si>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</si>
  <si>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Persomal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</si>
  <si>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</si>
  <si>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</si>
  <si>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</si>
  <si>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</si>
  <si>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</si>
  <si>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</si>
  <si>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</si>
  <si>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 0314 - 5 - 3 1 3 5 17 1 86 - 20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</si>
  <si>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</si>
  <si>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</si>
  <si>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</si>
  <si>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</si>
  <si>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Implementar un programa para brindarles una mejor atencion educativa a los menores y/o adultos con situaciones penales, iletrados, menores trabajadores.</t>
  </si>
  <si>
    <t>SGP Educacion</t>
  </si>
  <si>
    <t xml:space="preserve">
Secretario de Educación Departamental</t>
  </si>
  <si>
    <t>Diseñar e implementar un plan para la caracterización y atención de la población en condiciones especiales y excepcionales del departa</t>
  </si>
  <si>
    <t>Atencion de la poblacion con NNE y talentos Excepcionales.</t>
  </si>
  <si>
    <t xml:space="preserve">Funcionamiento y prestación del servicio educativo de las instituciones educativas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</si>
  <si>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</si>
  <si>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</si>
  <si>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 xml:space="preserve">1401 - 5 -  1402 - 5 -  1403 - 5 -
1402 - 5 - 3 1 3 5 18 1 1 1 1 6 - 26
1402 - 5 - 3 1 3 5 18 1 2 4 1 1 - 26
1402 - 5 - 3 1 3 5 18 1 2 4 1 2 - 146
1403 - 5 - 3 1 3 5 18 1 1 1 1 6 - 26
1403 - 5 - 3 1 3 5 18 1 2 4 1 1 - 26
</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</si>
  <si>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</si>
  <si>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</si>
  <si>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</si>
  <si>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</si>
  <si>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</si>
  <si>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 xml:space="preserve">SGP EDUCACIÓN </t>
  </si>
  <si>
    <t xml:space="preserve">SUPERAVIT SGP EDUCACION </t>
  </si>
  <si>
    <t>SGP Educacion (Aportes patronales)</t>
  </si>
  <si>
    <t>Calidad Educativa</t>
  </si>
  <si>
    <t>Calidad Educativa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</si>
  <si>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</si>
  <si>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</si>
  <si>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</si>
  <si>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</si>
  <si>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</si>
  <si>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</si>
  <si>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</si>
  <si>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</si>
  <si>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</si>
  <si>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</si>
  <si>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</si>
  <si>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</si>
  <si>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</si>
  <si>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</si>
  <si>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</si>
  <si>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</si>
  <si>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</si>
  <si>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</si>
  <si>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</si>
  <si>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Realizar ocho (8) eventos académicos, investigativos y culturales</t>
  </si>
  <si>
    <t>Número de eventos realizados</t>
  </si>
  <si>
    <t>1404 - 5 - 3 1 3 6 20 1 90 - 21</t>
  </si>
  <si>
    <t xml:space="preserve">Festival de Literatura y Escritura
</t>
  </si>
  <si>
    <t>Transferencia de recursos para participaciónen eventos academicos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</si>
  <si>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</si>
  <si>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</si>
  <si>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</si>
  <si>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</si>
  <si>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</si>
  <si>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</si>
  <si>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</si>
  <si>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</si>
  <si>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
Rendimientos financieros SGP  Educación</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</si>
  <si>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</si>
  <si>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</si>
  <si>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</si>
  <si>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</si>
  <si>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</si>
  <si>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</si>
  <si>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</si>
  <si>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</si>
  <si>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Recurso ordinarios</t>
  </si>
  <si>
    <t>0314 - 5 - 3 1 3 6 22 1 93 - 20</t>
  </si>
  <si>
    <t>Acompañamiento y seguimiento en las acciones de mejora en aspectos contables financieros y presupuestales de las IE del Departamento del Quindio.</t>
  </si>
  <si>
    <t>Pertinencia e Innovación</t>
  </si>
  <si>
    <t>Quindío Bilingüe</t>
  </si>
  <si>
    <t>Realizar siete (7)  concursos  para evaluar las competencias comunicativas en ingles de los estudiantes</t>
  </si>
  <si>
    <t>Número de concursos en inglés realizados</t>
  </si>
  <si>
    <t>0314 - 5 - 3 1 3 7 23 1 94 - 20</t>
  </si>
  <si>
    <t>201663000-0094</t>
  </si>
  <si>
    <t>Implementación de estrategias para el mejoramiento de las competencias en lengua extranjera en estudiantes y docentes de las instituciones educativas del Departamento del Quindío</t>
  </si>
  <si>
    <t>Realizar actividades de evaluación de competencias comunicativas en inglés a estudiantes</t>
  </si>
  <si>
    <t>Realizar actividades de evaluación de competencias comunicativas en inglés a estudiantes.</t>
  </si>
  <si>
    <t>Ordinarios</t>
  </si>
  <si>
    <t>Fortalecimiento de la Media Técnica</t>
  </si>
  <si>
    <t>Mejorar los porcentajes de estudiantes con posibilidad de ingreso a la educación superior y etdh en el departamento del Quindío.</t>
  </si>
  <si>
    <t>Número de instituciones educativas fortalecidas</t>
  </si>
  <si>
    <t>0314 - 5 - 3 1 3 7 24 1 95 - 20</t>
  </si>
  <si>
    <t>201663000-0095</t>
  </si>
  <si>
    <t xml:space="preserve">Fortalecimiento de los niveles de educación  básica y media para la articulación con la educación terciaria en el Departamento del Quindio </t>
  </si>
  <si>
    <t>Brindar a la población egresada de las instituciones educativas oficiales del departamento, meyores y mejores oportunidades para el ingreso a la educación terciaria</t>
  </si>
  <si>
    <t>Capacitación y Logistica, Talleres de Referentes, Planeación Curricular, Evaluación de los Aprendizajes</t>
  </si>
  <si>
    <t>Apoyo a la gestión para el fortalecimiento institucional</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</si>
  <si>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</si>
  <si>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</si>
  <si>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</si>
  <si>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</si>
  <si>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</si>
  <si>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</si>
  <si>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</si>
  <si>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 xml:space="preserve">0314 - 5 - 3 1 3 7 24 1 122 - 20
0314 - 5 - 3 1 3 7 24 1 122 - 35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</si>
  <si>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</si>
  <si>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</si>
  <si>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</si>
  <si>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</si>
  <si>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Recurso Ordinadio
</t>
  </si>
  <si>
    <t>Pago cuota compraventa bien inmueble Institucion Educativa San Jose de Circasia ordenanzas 035 de 2010,047 de 2010 y 020 de 2011</t>
  </si>
  <si>
    <t>Eficiencia Educativa</t>
  </si>
  <si>
    <t>Eficiencia y modernización administrativa</t>
  </si>
  <si>
    <t>Mejorar los niveles de eficiencia administrativa en la secretaría de educación departamental del Quindío</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</si>
  <si>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</si>
  <si>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</si>
  <si>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</si>
  <si>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</si>
  <si>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</si>
  <si>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</si>
  <si>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</si>
  <si>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</si>
  <si>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</si>
  <si>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</si>
  <si>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</si>
  <si>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</si>
  <si>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</si>
  <si>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</si>
  <si>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1404 - 5 - 3 1 3 8 26 1 97 - 25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</si>
  <si>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</si>
  <si>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</si>
  <si>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</si>
  <si>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</si>
  <si>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</si>
  <si>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</si>
  <si>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</si>
  <si>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</si>
  <si>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</si>
  <si>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1400 - 5 -3138271211-25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</si>
  <si>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</si>
  <si>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</si>
  <si>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</si>
  <si>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</si>
  <si>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</si>
  <si>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ervicios personales asociados a la nomina</t>
  </si>
  <si>
    <t>Servicios personales indirectos</t>
  </si>
  <si>
    <t xml:space="preserve"> Contribuciones inherentes a la nomina</t>
  </si>
  <si>
    <t>Adquisición de bienes</t>
  </si>
  <si>
    <t>Adquisicion de servicios</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</si>
  <si>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</si>
  <si>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</si>
  <si>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</si>
  <si>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</si>
  <si>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</si>
  <si>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</si>
  <si>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</si>
  <si>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</si>
  <si>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</si>
  <si>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</si>
  <si>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</si>
  <si>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</si>
  <si>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</si>
  <si>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 xml:space="preserve">apoyo profesional para la realización de eventos que mejore la gestión administrativa y docene para la eficienca el bienestar laboral de los funcionarios del servicio educativo del departamento del Quindio. </t>
  </si>
  <si>
    <t xml:space="preserve">Educación Inicial Integral </t>
  </si>
  <si>
    <t>Aumentar la tasa de cobertura  de  niños y niñas en edad de transición en las instituciones  educativas del  departamento</t>
  </si>
  <si>
    <t>Implementar  un (1)  programa de educación integral  a la primera infancia</t>
  </si>
  <si>
    <t>0314 - 5 - 3 1 3 16 57 1 101 - 20</t>
  </si>
  <si>
    <t>201663000-0101</t>
  </si>
  <si>
    <t xml:space="preserve">Implementación del modelo de atención integral de la educación inicial en el Departamento del  Quindio. </t>
  </si>
  <si>
    <t>Apoyo para el programa de educación inicial en las instiuciones educativas oficiales del Departamento</t>
  </si>
  <si>
    <t>PROGRAMACION PLAN DE ACCIÓN
SECRETARIA ADMINISTRATIVA
MARZO  31  DE   2020</t>
  </si>
  <si>
    <t>PROGRAMACION PLAN DE ACCIÓN
SECRETARIA DE PLANEACION
MARZO  31  DE   2020</t>
  </si>
  <si>
    <t>PROGRAMACIÓN PLAN DE ACCIÓN
SECRETARIA DE HACIENDA Y FINANZAS PUBLICAS
MARZO  31  DE   2020</t>
  </si>
  <si>
    <t xml:space="preserve">PROGRAMACION PLAN DE ACCIÓN
SECRETARIA DE SALUD
MARZO  31  DE   2020
</t>
  </si>
  <si>
    <t>PROGRAMACIÓN PLAN DE ACCIÓN
SECRETARIA DE AGUAS E INFRAESTRUCTURA
MARZO  31  DE   2020</t>
  </si>
  <si>
    <t>PROGRAMACION PLAN DE ACCIÓN
SECRETARIA DE CULTURA
MARZO  31  DE   2020</t>
  </si>
  <si>
    <t>PROGRAMACION PLAN DE ACCIÓN
SECRETARIA DE TURISMO, INDUSTRIA Y COMERCIO
MARZO  31  DE   2020</t>
  </si>
  <si>
    <t>PROGRAMACIÓN PLAN DE ACCIÓN 
SECRETARIA DE AGRICULTURA,  DESARROLLO RURAL Y MEDIO AMBIENTE
MARZO  31  DE   2020</t>
  </si>
  <si>
    <t>PROGRAMACIÓN  PLAN DE ACCIÓN
OFICINA PRIVADA
MARZO  31  DE   2020</t>
  </si>
  <si>
    <t>PROGRAMACIÓN PLAN DE ACCIÓN 
SECRETARIA DE FAMILIA
MARZO  31  DE   2020</t>
  </si>
  <si>
    <t>PROGRAMACION PLAN DE ACCIÓN
SECRETARIA DE LAS TECNOLOGIAS DE LA INFORMACIÓN  Y LAS COMUNICACIONES
MARZO  31  DE   2020</t>
  </si>
  <si>
    <t>PROGRAMACIÓN PLAN DE ACCIÓN 
INDEPORTES
MARZO  31  DE   2020</t>
  </si>
  <si>
    <t xml:space="preserve">PROGRAMACION PLAN DE ACCIÓN
SECRETARIA DE INDEPORTES
MARZO  31  DE   2020
</t>
  </si>
  <si>
    <t>PROGRAMACIÓN PLAN DE ACCIÓN 
INSTITUTO DEPARTAMETNAL DE TRANSITO  - I.D.T.Q. 
MARZO  31  DE   2020</t>
  </si>
  <si>
    <t>PROGRAMACION PLAN DE ACCIÓN
SECRETARIA DE EDUCACION
MARZO  31  DE   2020</t>
  </si>
  <si>
    <t>1. Mecanismos del sujeto obligado
2. Información de Interes
3 Estructura Organica
4. Normatividad
5. Presupuesto y Contabilidad
6. Planeación
7. Control
8. Contratación
9. Trámites y servicios
10. Instrumentos de Gestión de la Información Pública.</t>
  </si>
  <si>
    <t>202000363-0001</t>
  </si>
  <si>
    <t>0318 - 5 - 3 1 3 12 40 2 177 - 20</t>
  </si>
  <si>
    <t>Fondo Local de Salud - SGP Salud Pública-</t>
  </si>
  <si>
    <t>Aumentar el nivel de competencia en inglés de docentes y Directivos Docentes</t>
  </si>
  <si>
    <t>0305 - 5 - 3 1 5 28 87 17 14 - 20</t>
  </si>
  <si>
    <t>0305 - 5 - 3 1 5 28 87 17 12 - 20</t>
  </si>
  <si>
    <t>0305 - 5 - 3 1 5 28 87 17 11 - 20</t>
  </si>
  <si>
    <t>0305 - 5 - 3 1 5 28 87 17 10 - 20</t>
  </si>
  <si>
    <t>0305 - 5 - 3 1 5 28 87 17 9 - 20</t>
  </si>
  <si>
    <t>0305 - 5 - 3 1 5 28 87 17 2 - 20</t>
  </si>
  <si>
    <t>Edad Económicamente Activa (20-59 años)</t>
  </si>
  <si>
    <t>EDUARDO OROZCO JARAMILLO</t>
  </si>
  <si>
    <t>SANDRA MILENA MANRIQUE SOLARTE</t>
  </si>
  <si>
    <t>Secretaría Administrativa</t>
  </si>
  <si>
    <t>PROGRAMACION PLAN DE ACCIÓN
SECRETARIA DEL INTERIOR 
MARZO  31  DE 2020</t>
  </si>
  <si>
    <t xml:space="preserve">0309 - 5 - 3 1 4 23 75 18 28 - 20 
0309 - 5 - 3 1 4 23 75 18 28 - 42_x000D_
_x000D_
</t>
  </si>
  <si>
    <t>201663000-0132</t>
  </si>
  <si>
    <t>201663000-0133</t>
  </si>
  <si>
    <t>201663000-0134</t>
  </si>
  <si>
    <t>201663000-0135</t>
  </si>
  <si>
    <t>201663000-0138</t>
  </si>
  <si>
    <t>201663000-0139</t>
  </si>
  <si>
    <t>201663000-0141</t>
  </si>
  <si>
    <t>201663000-0142</t>
  </si>
  <si>
    <t>201663000-0143</t>
  </si>
  <si>
    <t>201663000-0145</t>
  </si>
  <si>
    <t>201663000-0146</t>
  </si>
  <si>
    <t>201663000-0148</t>
  </si>
  <si>
    <t>201663000-0150</t>
  </si>
  <si>
    <t>201663000-0151</t>
  </si>
  <si>
    <t>201663000-0152</t>
  </si>
  <si>
    <t>201663000-0153</t>
  </si>
  <si>
    <t>201663000-0154</t>
  </si>
  <si>
    <t>201663000-0155</t>
  </si>
  <si>
    <t>201663000-0157</t>
  </si>
  <si>
    <t>201663000-0158</t>
  </si>
  <si>
    <t>201663000-0159</t>
  </si>
  <si>
    <t>201663000-0160</t>
  </si>
  <si>
    <t xml:space="preserve">META  PRODUCTO PLAN DE DESARROLLO </t>
  </si>
  <si>
    <t>Apoyar y gestionar  3 procesos administrativos y misionales por parte de la Dirección estratégica.</t>
  </si>
  <si>
    <t xml:space="preserve"> Secretaria de Hacienda</t>
  </si>
  <si>
    <t xml:space="preserve">  Secretaria de Hacienda</t>
  </si>
  <si>
    <t xml:space="preserve">Secretaria Administrativa
</t>
  </si>
  <si>
    <t>Secretaria de Salud</t>
  </si>
  <si>
    <t xml:space="preserve">Fortalecer la estrategia que determine el número de brotes de enfermedades transmitidas por alimentos (ETA) 
otro Indicador
</t>
  </si>
  <si>
    <t>SGP Salud Pública C.S.F.</t>
  </si>
  <si>
    <t>Res. 1029/16 Camp y Conrol Antitubrculosis Quindío</t>
  </si>
  <si>
    <t>Res.1030/2016 Campaña Control Lepra Quindío</t>
  </si>
  <si>
    <t>Res.  971/2016 Programa Innimputables</t>
  </si>
  <si>
    <t>Rentas Cedidas Salud</t>
  </si>
  <si>
    <t>Intereses Rentas Cedidas</t>
  </si>
  <si>
    <t>SGP Salud Prestación Servicios C S F</t>
  </si>
  <si>
    <t>Interesees SGP Salud Prestación Servicios C S F</t>
  </si>
  <si>
    <t>SGP Salud Aportes Patronales S.S.F.</t>
  </si>
  <si>
    <t>Yenny Alexandra Trujillo Alzate</t>
  </si>
  <si>
    <t>SGP Salud Pública C.S.F</t>
  </si>
  <si>
    <t xml:space="preserve"> Mantener, mejorar y/o rehabilitar ciento treinta (130) km de vías del Departamento para la implementación del Plan Vial Departamental.                                                                                </t>
  </si>
  <si>
    <t>Interventoría integral para las obras físicas que  se adelanten en cumplimiento del proyecto mantener mejorar rehabilitar y/o atender emergencias en cumplimiento del plan vial del departamento</t>
  </si>
  <si>
    <t xml:space="preserve">Sobetasa ACPM </t>
  </si>
  <si>
    <t xml:space="preserve">Sobretasa ACPM
</t>
  </si>
  <si>
    <t xml:space="preserve">Estampilla Prodesarrollo
</t>
  </si>
  <si>
    <t>Nro de proyectos o actividades programdas/Proyectos o actividades ejecutados</t>
  </si>
  <si>
    <t>Jorge Ivan Esinosa Hidalgo</t>
  </si>
  <si>
    <t>Maria del Socorro Mejía Zuluaga</t>
  </si>
  <si>
    <t>Gilberto Gutierrez Caro</t>
  </si>
  <si>
    <t>Secretaria de Turismo Industria y Comercio</t>
  </si>
  <si>
    <t xml:space="preserve">Maria Tereza Ramírez León </t>
  </si>
  <si>
    <t>Generación de entornos favorables y sostenibilidad ambiental para el departamento del Quindío</t>
  </si>
  <si>
    <t>Gestión integral de cuencas hidrográficas en el departamento del Quindío</t>
  </si>
  <si>
    <t>Aplicación de mecanismos de protección ambiental en el departamento del Quindío</t>
  </si>
  <si>
    <t>Fortalecimiento y potencialización de los servicios ecosistémicos en el departamento del Quindío</t>
  </si>
  <si>
    <t>Fortalecimiento e innovación empresarial de la caficultura en el departamento del Quindío</t>
  </si>
  <si>
    <t>Creación e implementación de los centros agroindustriales regionales para la paz "carpaz" en el departamento del Quindío</t>
  </si>
  <si>
    <t>Implementación de un instrumento para la prevención de eventos naturales productos agrícolas en e departamento del Quindío</t>
  </si>
  <si>
    <t xml:space="preserve">Fomento al emprendimiento y  al empleo rural en el departamento del Quindío  </t>
  </si>
  <si>
    <t>Fortalecimiento a la competitividad productiva y empresarial del sector rural en el departamento del Quindío</t>
  </si>
  <si>
    <t>Fomento a la agricultura familiar campesina, agricultura urbana y mercados campesinos para la soberanía y seguridad alimentaria</t>
  </si>
  <si>
    <t>Julio Cesar Cortes Pulido</t>
  </si>
  <si>
    <t>Secretario de Agricultura Desarrollo Rural y Medio Ambiente</t>
  </si>
  <si>
    <t>TOTALEES</t>
  </si>
  <si>
    <t xml:space="preserve">Logística operativa: Rrefrigerios, sonido, logistica en genreal, elementos y/o materia prima </t>
  </si>
  <si>
    <t>Estampilla Pro Adulto Mayor</t>
  </si>
  <si>
    <t>Secretaria de Familia</t>
  </si>
  <si>
    <t>Secretaría de Familia</t>
  </si>
  <si>
    <t>Impuesto al registro</t>
  </si>
  <si>
    <t>Estampilla Prodesarrollo</t>
  </si>
  <si>
    <t>Ingresos Corrientes Libre Destinación</t>
  </si>
  <si>
    <t>Monopilio</t>
  </si>
  <si>
    <t>Gerente General Indeportes</t>
  </si>
  <si>
    <t>Impuesto al Consumo</t>
  </si>
  <si>
    <t>Jhon Mario Líevano Fernandez</t>
  </si>
  <si>
    <t>Director General IDTQ</t>
  </si>
  <si>
    <t xml:space="preserve"> Fortalecer cincuenta (50)   instituciones educativas en competencias básicas</t>
  </si>
  <si>
    <t xml:space="preserve">Transferencia de la Nación PAE </t>
  </si>
  <si>
    <t>Rendimientos financieros PAE</t>
  </si>
  <si>
    <t>SGP EDUCACIÓN CON SITUACIÓN DE FONDOS</t>
  </si>
  <si>
    <t>LILIANA MARIA SANCHEZ VILLADA</t>
  </si>
  <si>
    <t>SECRETARIA DE EDUCACION DEPARTAMENTAL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</si>
</sst>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 #,##0_-;_-* &quot;-&quot;_-;_-@_-"/>
    <numFmt numFmtId="43" formatCode="_-* #,##0.00_-;\-* #,##0.00_-;_-* &quot;-&quot;??_-;_-@_-"/>
    <numFmt numFmtId="164" formatCode="_-&quot;$&quot;* #,##0_-;\-&quot;$&quot;* #,##0_-;_-&quot;$&quot;* &quot;-&quot;_-;_-@_-"/>
    <numFmt numFmtId="165" formatCode="_(* #,##0_);_(* \(#,##0\);_(* &quot;-&quot;_);_(@_)"/>
    <numFmt numFmtId="166" formatCode="_(* #,##0.00_);_(* \(#,##0.00\);_(* &quot;-&quot;??_);_(@_)"/>
    <numFmt numFmtId="167" formatCode="_(&quot;$&quot;\ * #,##0_);_(&quot;$&quot;\ * \(#,##0\);_(&quot;$&quot;\ * &quot;-&quot;_);_(@_)"/>
    <numFmt numFmtId="168" formatCode="_(&quot;$&quot;\ * #,##0.00_);_(&quot;$&quot;\ * \(#,##0.00\);_(&quot;$&quot;\ * &quot;-&quot;??_);_(@_)"/>
    <numFmt numFmtId="169" formatCode="00"/>
    <numFmt numFmtId="170" formatCode="dd/mm/yy;@"/>
    <numFmt numFmtId="171" formatCode="0.0"/>
    <numFmt numFmtId="172" formatCode="&quot;$&quot;\ #,##0"/>
    <numFmt numFmtId="173" formatCode="dd/mm/yyyy;@"/>
    <numFmt numFmtId="174" formatCode="d/mm/yyyy;@"/>
    <numFmt numFmtId="175" formatCode="_(* #,##0_);_(* \(#,##0\);_(* &quot;-&quot;??_);_(@_)"/>
    <numFmt numFmtId="176" formatCode="_(&quot;$&quot;\ * #,##0_);_(&quot;$&quot;\ * \(#,##0\);_(&quot;$&quot;\ * &quot;-&quot;??_);_(@_)"/>
    <numFmt numFmtId="177" formatCode="_-* #,##0_-;\-* #,##0_-;_-* &quot;-&quot;??_-;_-@_-"/>
    <numFmt numFmtId="178" formatCode="&quot;$&quot;#,##0"/>
    <numFmt numFmtId="179" formatCode="&quot;$&quot;#,##0.00"/>
    <numFmt numFmtId="180" formatCode="_ [$€-2]\ * #,##0.00_ ;_ [$€-2]\ * \-#,##0.00_ ;_ [$€-2]\ * &quot;-&quot;??_ "/>
    <numFmt numFmtId="181" formatCode="0_ ;\-0\ "/>
    <numFmt numFmtId="182" formatCode="_-* #,##0.00\ _€_-;\-* #,##0.00\ _€_-;_-* &quot;-&quot;??\ _€_-;_-@_-"/>
    <numFmt numFmtId="183" formatCode="0.0%"/>
    <numFmt numFmtId="184" formatCode="#,##0.00;[Red]#,##0.00"/>
    <numFmt numFmtId="185" formatCode="#,##0;[Red]#,##0"/>
    <numFmt numFmtId="186" formatCode="_-[$$-240A]* #,##0.00_-;\-[$$-240A]* #,##0.00_-;_-[$$-240A]* &quot;-&quot;??_-;_-@_-"/>
    <numFmt numFmtId="187" formatCode="_-[$$-240A]* #,##0_-;\-[$$-240A]* #,##0_-;_-[$$-240A]* &quot;-&quot;_-;_-@_-"/>
    <numFmt numFmtId="188" formatCode="_-* #,##0.00\ &quot;€&quot;_-;\-* #,##0.00\ &quot;€&quot;_-;_-* &quot;-&quot;??\ &quot;€&quot;_-;_-@_-"/>
    <numFmt numFmtId="189" formatCode="#,##0.0"/>
    <numFmt numFmtId="190" formatCode="#,##0.00_);\-#,##0.00"/>
    <numFmt numFmtId="191" formatCode="_(* #,##0_);_(* \(#,##0\);_(* \-??_);_(@_)"/>
    <numFmt numFmtId="192" formatCode="#,##0.000"/>
    <numFmt numFmtId="193" formatCode="_(* #,##0.00_);_(* \(#,##0.00\);_(* &quot;-&quot;_);_(@_)"/>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theme="1"/>
      <name val="Arial"/>
      <family val="2"/>
    </font>
    <font>
      <b/>
      <sz val="11"/>
      <color theme="1"/>
      <name val="Arial"/>
      <family val="2"/>
    </font>
    <font>
      <sz val="11"/>
      <name val="Arial"/>
      <family val="2"/>
    </font>
    <font>
      <sz val="10"/>
      <color theme="1"/>
      <name val="Arial"/>
      <family val="2"/>
    </font>
    <font>
      <b/>
      <sz val="11"/>
      <color indexed="8"/>
      <name val="Arial"/>
      <family val="2"/>
    </font>
    <font>
      <b/>
      <sz val="11"/>
      <name val="Arial"/>
      <family val="2"/>
    </font>
    <font>
      <sz val="11"/>
      <color rgb="FF000000"/>
      <name val="Arial"/>
      <family val="2"/>
    </font>
    <font>
      <sz val="11"/>
      <color indexed="8"/>
      <name val="Arial"/>
      <family val="2"/>
    </font>
    <font>
      <sz val="8"/>
      <name val="Calibri"/>
      <family val="2"/>
      <scheme val="minor"/>
    </font>
    <font>
      <i/>
      <sz val="11"/>
      <color theme="1"/>
      <name val="Arial"/>
      <family val="2"/>
    </font>
    <font>
      <sz val="11"/>
      <color rgb="FFFF0000"/>
      <name val="Arial"/>
      <family val="2"/>
    </font>
    <font>
      <sz val="11"/>
      <color theme="1" tint="4.9989318521683403E-2"/>
      <name val="Arial"/>
      <family val="2"/>
    </font>
    <font>
      <b/>
      <sz val="12"/>
      <color indexed="8"/>
      <name val="Arial"/>
      <family val="2"/>
    </font>
    <font>
      <sz val="12"/>
      <color indexed="8"/>
      <name val="Arial"/>
      <family val="2"/>
    </font>
    <font>
      <sz val="11"/>
      <name val="Arial"/>
      <family val="2"/>
    </font>
    <font>
      <sz val="11"/>
      <color theme="1"/>
      <name val="Arial"/>
      <family val="2"/>
    </font>
    <font>
      <sz val="11"/>
      <color indexed="8"/>
      <name val="Arial"/>
      <family val="2"/>
    </font>
  </fonts>
  <fills count="2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0C316"/>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FF"/>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9"/>
        <bgColor indexed="26"/>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auto="1"/>
      </right>
      <top style="medium">
        <color indexed="64"/>
      </top>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indexed="64"/>
      </right>
      <top style="thin">
        <color rgb="FF000000"/>
      </top>
      <bottom/>
      <diagonal/>
    </border>
    <border>
      <left style="thin">
        <color indexed="64"/>
      </left>
      <right style="thin">
        <color indexed="8"/>
      </right>
      <top/>
      <bottom/>
      <diagonal/>
    </border>
    <border>
      <left style="thin">
        <color indexed="64"/>
      </left>
      <right style="thin">
        <color indexed="64"/>
      </right>
      <top/>
      <bottom/>
      <diagonal/>
    </border>
    <border>
      <left style="thin">
        <color rgb="FF000000"/>
      </left>
      <right style="thin">
        <color rgb="FF000000"/>
      </right>
      <top/>
      <bottom/>
      <diagonal/>
    </border>
    <border>
      <left/>
      <right style="thin">
        <color indexed="64"/>
      </right>
      <top style="thin">
        <color indexed="64"/>
      </top>
      <bottom/>
      <diagonal/>
    </border>
    <border>
      <left style="thin">
        <color auto="1"/>
      </left>
      <right/>
      <top style="thin">
        <color indexed="64"/>
      </top>
      <bottom/>
      <diagonal/>
    </border>
    <border>
      <left style="thin">
        <color auto="1"/>
      </left>
      <right style="thin">
        <color auto="1"/>
      </right>
      <top style="thin">
        <color auto="1"/>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diagonal/>
    </border>
    <border>
      <left style="thin">
        <color auto="1"/>
      </left>
      <right style="thin">
        <color auto="1"/>
      </right>
      <top/>
      <bottom/>
      <diagonal/>
    </border>
    <border>
      <left/>
      <right style="thin">
        <color rgb="FF000000"/>
      </right>
      <top style="thin">
        <color rgb="FF000000"/>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rgb="FF000000"/>
      </right>
      <top/>
      <bottom/>
      <diagonal/>
    </border>
    <border>
      <left style="thin">
        <color indexed="64"/>
      </left>
      <right style="thin">
        <color auto="1"/>
      </right>
      <top style="thin">
        <color rgb="FF000000"/>
      </top>
      <bottom/>
      <diagonal/>
    </border>
    <border>
      <left style="thin">
        <color indexed="64"/>
      </left>
      <right style="thin">
        <color indexed="64"/>
      </right>
      <top/>
      <bottom style="thin">
        <color rgb="FF000000"/>
      </bottom>
      <diagonal/>
    </border>
  </borders>
  <cellStyleXfs count="47">
    <xf numFmtId="0" fontId="0" fillId="0" borderId="0"/>
    <xf numFmtId="166"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166" fontId="1" fillId="0" borderId="0" applyFont="0" applyFill="0" applyBorder="0" applyAlignment="0" applyProtection="0"/>
    <xf numFmtId="0" fontId="1" fillId="0" borderId="0"/>
    <xf numFmtId="180" fontId="1" fillId="0" borderId="0"/>
    <xf numFmtId="41" fontId="1" fillId="0" borderId="0" applyFont="0" applyFill="0" applyBorder="0" applyAlignment="0" applyProtection="0"/>
    <xf numFmtId="182" fontId="1" fillId="0" borderId="0" applyFont="0" applyFill="0" applyBorder="0" applyAlignment="0" applyProtection="0"/>
    <xf numFmtId="0" fontId="7" fillId="0" borderId="0"/>
    <xf numFmtId="166"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9" fontId="2" fillId="0" borderId="0" applyFont="0" applyFill="0" applyBorder="0" applyAlignment="0" applyProtection="0"/>
    <xf numFmtId="0" fontId="1" fillId="0" borderId="0"/>
    <xf numFmtId="0" fontId="3" fillId="0" borderId="0"/>
    <xf numFmtId="165" fontId="1" fillId="0" borderId="0" applyFont="0" applyFill="0" applyBorder="0" applyAlignment="0" applyProtection="0"/>
    <xf numFmtId="188" fontId="2" fillId="0" borderId="0" applyFont="0" applyFill="0" applyBorder="0" applyAlignment="0" applyProtection="0"/>
    <xf numFmtId="164" fontId="3"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cellStyleXfs>
  <cellXfs count="3735">
    <xf numFmtId="0" fontId="0" fillId="0" borderId="0" xfId="0"/>
    <xf numFmtId="0" fontId="4" fillId="0" borderId="0" xfId="0" applyFont="1"/>
    <xf numFmtId="0" fontId="5" fillId="20" borderId="11" xfId="0" applyFont="1" applyFill="1" applyBorder="1" applyAlignment="1">
      <alignment vertical="center"/>
    </xf>
    <xf numFmtId="0" fontId="5" fillId="20" borderId="11" xfId="0" applyFont="1" applyFill="1" applyBorder="1" applyAlignment="1">
      <alignment horizontal="justify" vertical="center"/>
    </xf>
    <xf numFmtId="0" fontId="5" fillId="20" borderId="11" xfId="0" applyFont="1" applyFill="1" applyBorder="1" applyAlignment="1">
      <alignment horizontal="center" vertical="center"/>
    </xf>
    <xf numFmtId="171" fontId="5" fillId="20" borderId="11" xfId="0" applyNumberFormat="1" applyFont="1" applyFill="1" applyBorder="1" applyAlignment="1">
      <alignment horizontal="center" vertical="center"/>
    </xf>
    <xf numFmtId="172" fontId="5" fillId="20" borderId="11" xfId="0" applyNumberFormat="1" applyFont="1" applyFill="1" applyBorder="1" applyAlignment="1">
      <alignment vertical="center"/>
    </xf>
    <xf numFmtId="1" fontId="5" fillId="20" borderId="11" xfId="0" applyNumberFormat="1" applyFont="1" applyFill="1" applyBorder="1" applyAlignment="1">
      <alignment horizontal="center" vertical="center"/>
    </xf>
    <xf numFmtId="0" fontId="4" fillId="6" borderId="0" xfId="0" applyFont="1" applyFill="1"/>
    <xf numFmtId="1" fontId="5" fillId="16" borderId="15" xfId="0" applyNumberFormat="1" applyFont="1" applyFill="1" applyBorder="1" applyAlignment="1">
      <alignment horizontal="center" vertical="center"/>
    </xf>
    <xf numFmtId="0" fontId="5" fillId="16" borderId="9" xfId="0" applyFont="1" applyFill="1" applyBorder="1" applyAlignment="1">
      <alignment vertical="center"/>
    </xf>
    <xf numFmtId="0" fontId="5" fillId="16" borderId="9" xfId="0" applyFont="1" applyFill="1" applyBorder="1" applyAlignment="1">
      <alignment horizontal="justify" vertical="center"/>
    </xf>
    <xf numFmtId="0" fontId="5" fillId="16" borderId="9" xfId="0" applyFont="1" applyFill="1" applyBorder="1" applyAlignment="1">
      <alignment horizontal="center" vertical="center"/>
    </xf>
    <xf numFmtId="171" fontId="5" fillId="16" borderId="9" xfId="0" applyNumberFormat="1" applyFont="1" applyFill="1" applyBorder="1" applyAlignment="1">
      <alignment horizontal="center" vertical="center"/>
    </xf>
    <xf numFmtId="172" fontId="5" fillId="16" borderId="9" xfId="0" applyNumberFormat="1" applyFont="1" applyFill="1" applyBorder="1" applyAlignment="1">
      <alignment vertical="center"/>
    </xf>
    <xf numFmtId="172" fontId="5" fillId="16" borderId="9" xfId="0" applyNumberFormat="1" applyFont="1" applyFill="1" applyBorder="1" applyAlignment="1">
      <alignment horizontal="center" vertical="center"/>
    </xf>
    <xf numFmtId="1" fontId="5" fillId="16" borderId="9" xfId="0" applyNumberFormat="1" applyFont="1" applyFill="1" applyBorder="1" applyAlignment="1">
      <alignment horizontal="center" vertical="center"/>
    </xf>
    <xf numFmtId="0" fontId="5" fillId="7" borderId="11" xfId="0" applyFont="1" applyFill="1" applyBorder="1" applyAlignment="1">
      <alignment vertical="center"/>
    </xf>
    <xf numFmtId="0" fontId="5" fillId="7" borderId="11" xfId="0" applyFont="1" applyFill="1" applyBorder="1" applyAlignment="1">
      <alignment horizontal="justify" vertical="center"/>
    </xf>
    <xf numFmtId="0" fontId="5" fillId="7" borderId="11" xfId="0" applyFont="1" applyFill="1" applyBorder="1" applyAlignment="1">
      <alignment horizontal="center" vertical="center"/>
    </xf>
    <xf numFmtId="171" fontId="5" fillId="7" borderId="11" xfId="0" applyNumberFormat="1" applyFont="1" applyFill="1" applyBorder="1" applyAlignment="1">
      <alignment horizontal="center" vertical="center"/>
    </xf>
    <xf numFmtId="172" fontId="5" fillId="7" borderId="11" xfId="0" applyNumberFormat="1" applyFont="1" applyFill="1" applyBorder="1" applyAlignment="1">
      <alignment vertical="center"/>
    </xf>
    <xf numFmtId="172" fontId="5" fillId="7" borderId="11"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1" fontId="4" fillId="0" borderId="0" xfId="0" applyNumberFormat="1" applyFont="1"/>
    <xf numFmtId="0" fontId="4" fillId="6" borderId="0" xfId="0" applyFont="1" applyFill="1" applyAlignment="1">
      <alignment horizontal="justify" vertical="center"/>
    </xf>
    <xf numFmtId="0" fontId="4" fillId="6" borderId="0" xfId="0" applyFont="1" applyFill="1" applyAlignment="1">
      <alignment horizontal="center"/>
    </xf>
    <xf numFmtId="171" fontId="4" fillId="6" borderId="0" xfId="0" applyNumberFormat="1" applyFont="1" applyFill="1" applyAlignment="1">
      <alignment horizontal="center" vertical="center"/>
    </xf>
    <xf numFmtId="1" fontId="4" fillId="6" borderId="0" xfId="0" applyNumberFormat="1" applyFont="1" applyFill="1" applyAlignment="1">
      <alignment horizontal="center" vertical="center"/>
    </xf>
    <xf numFmtId="173" fontId="4" fillId="0" borderId="0" xfId="0" applyNumberFormat="1" applyFont="1" applyAlignment="1">
      <alignment horizontal="center"/>
    </xf>
    <xf numFmtId="172" fontId="4" fillId="6" borderId="0" xfId="0" applyNumberFormat="1" applyFont="1" applyFill="1" applyAlignment="1">
      <alignment vertical="center"/>
    </xf>
    <xf numFmtId="172" fontId="4" fillId="6" borderId="0" xfId="0" applyNumberFormat="1" applyFont="1" applyFill="1" applyAlignment="1">
      <alignment horizontal="center" vertical="center"/>
    </xf>
    <xf numFmtId="0" fontId="5" fillId="0" borderId="0" xfId="0" applyFont="1" applyAlignment="1">
      <alignment vertical="center"/>
    </xf>
    <xf numFmtId="0" fontId="5" fillId="0" borderId="15" xfId="0" applyFont="1" applyBorder="1" applyAlignment="1">
      <alignment vertical="center"/>
    </xf>
    <xf numFmtId="0" fontId="5" fillId="0" borderId="9" xfId="0" applyFont="1" applyBorder="1" applyAlignment="1">
      <alignment vertical="center"/>
    </xf>
    <xf numFmtId="168" fontId="5" fillId="0" borderId="9" xfId="2" applyFont="1" applyBorder="1" applyAlignment="1">
      <alignment vertical="center"/>
    </xf>
    <xf numFmtId="0" fontId="5" fillId="0" borderId="10" xfId="0" applyFont="1" applyBorder="1" applyAlignment="1">
      <alignment vertical="center"/>
    </xf>
    <xf numFmtId="0" fontId="5" fillId="13" borderId="11" xfId="0" applyFont="1" applyFill="1" applyBorder="1" applyAlignment="1">
      <alignment vertical="center"/>
    </xf>
    <xf numFmtId="0" fontId="5" fillId="13" borderId="11" xfId="0" applyFont="1" applyFill="1" applyBorder="1" applyAlignment="1">
      <alignment horizontal="justify" vertical="center"/>
    </xf>
    <xf numFmtId="0" fontId="5" fillId="13" borderId="11" xfId="0" applyFont="1" applyFill="1" applyBorder="1" applyAlignment="1">
      <alignment horizontal="center" vertical="center"/>
    </xf>
    <xf numFmtId="171" fontId="5" fillId="13" borderId="11" xfId="0" applyNumberFormat="1" applyFont="1" applyFill="1" applyBorder="1" applyAlignment="1">
      <alignment horizontal="center" vertical="center"/>
    </xf>
    <xf numFmtId="168" fontId="5" fillId="13" borderId="11" xfId="2" applyFont="1" applyFill="1" applyBorder="1" applyAlignment="1">
      <alignment horizontal="center" vertical="center"/>
    </xf>
    <xf numFmtId="1" fontId="5" fillId="13" borderId="11" xfId="0" applyNumberFormat="1" applyFont="1" applyFill="1" applyBorder="1" applyAlignment="1">
      <alignment horizontal="center" vertical="center"/>
    </xf>
    <xf numFmtId="173" fontId="5" fillId="13" borderId="11" xfId="0" applyNumberFormat="1" applyFont="1" applyFill="1" applyBorder="1" applyAlignment="1">
      <alignment vertical="center"/>
    </xf>
    <xf numFmtId="0" fontId="5" fillId="13" borderId="12" xfId="0" applyFont="1" applyFill="1" applyBorder="1" applyAlignment="1">
      <alignment horizontal="justify" vertical="center"/>
    </xf>
    <xf numFmtId="0" fontId="4" fillId="0" borderId="0" xfId="0" applyFont="1" applyFill="1"/>
    <xf numFmtId="168" fontId="4" fillId="6" borderId="0" xfId="2" applyFont="1" applyFill="1" applyAlignment="1">
      <alignment horizontal="center" vertical="center"/>
    </xf>
    <xf numFmtId="0" fontId="4" fillId="0" borderId="0" xfId="0" applyFont="1" applyAlignment="1">
      <alignment horizontal="justify" vertical="center"/>
    </xf>
    <xf numFmtId="0" fontId="5" fillId="0" borderId="0" xfId="0" applyFont="1"/>
    <xf numFmtId="0" fontId="4" fillId="6" borderId="0" xfId="0" applyFont="1" applyFill="1" applyAlignment="1">
      <alignment vertical="center"/>
    </xf>
    <xf numFmtId="0" fontId="4" fillId="0" borderId="0" xfId="0" applyFont="1" applyAlignment="1">
      <alignment vertical="center"/>
    </xf>
    <xf numFmtId="10" fontId="5" fillId="0" borderId="9" xfId="0" applyNumberFormat="1" applyFont="1" applyBorder="1" applyAlignment="1">
      <alignment vertical="center"/>
    </xf>
    <xf numFmtId="1" fontId="5" fillId="13" borderId="11" xfId="0" applyNumberFormat="1" applyFont="1" applyFill="1" applyBorder="1" applyAlignment="1">
      <alignment vertical="center" wrapText="1"/>
    </xf>
    <xf numFmtId="1" fontId="5" fillId="13" borderId="11" xfId="0" applyNumberFormat="1" applyFont="1" applyFill="1" applyBorder="1" applyAlignment="1">
      <alignment horizontal="center" vertical="center" wrapText="1"/>
    </xf>
    <xf numFmtId="10" fontId="5" fillId="13" borderId="11" xfId="0" applyNumberFormat="1" applyFont="1" applyFill="1" applyBorder="1" applyAlignment="1">
      <alignment vertical="center" wrapText="1"/>
    </xf>
    <xf numFmtId="0" fontId="5" fillId="14" borderId="9" xfId="0" applyFont="1" applyFill="1" applyBorder="1" applyAlignment="1">
      <alignment vertical="center"/>
    </xf>
    <xf numFmtId="0" fontId="5" fillId="14" borderId="9" xfId="0" applyFont="1" applyFill="1" applyBorder="1" applyAlignment="1">
      <alignment horizontal="center" vertical="center"/>
    </xf>
    <xf numFmtId="0" fontId="5" fillId="14" borderId="9" xfId="0" applyFont="1" applyFill="1" applyBorder="1" applyAlignment="1">
      <alignment horizontal="justify" vertical="center"/>
    </xf>
    <xf numFmtId="10" fontId="5" fillId="14" borderId="9" xfId="0" applyNumberFormat="1" applyFont="1" applyFill="1" applyBorder="1" applyAlignment="1">
      <alignment horizontal="center" vertical="center"/>
    </xf>
    <xf numFmtId="172" fontId="5" fillId="14" borderId="9" xfId="0" applyNumberFormat="1" applyFont="1" applyFill="1" applyBorder="1" applyAlignment="1">
      <alignment vertical="center"/>
    </xf>
    <xf numFmtId="172" fontId="5" fillId="14" borderId="9" xfId="0" applyNumberFormat="1" applyFont="1" applyFill="1" applyBorder="1" applyAlignment="1">
      <alignment horizontal="center" vertical="center"/>
    </xf>
    <xf numFmtId="1" fontId="5" fillId="14" borderId="9" xfId="0" applyNumberFormat="1" applyFont="1" applyFill="1" applyBorder="1" applyAlignment="1">
      <alignment horizontal="center" vertical="center"/>
    </xf>
    <xf numFmtId="0" fontId="5" fillId="15" borderId="11" xfId="0" applyFont="1" applyFill="1" applyBorder="1" applyAlignment="1">
      <alignment vertical="center"/>
    </xf>
    <xf numFmtId="0" fontId="5" fillId="15" borderId="11" xfId="0" applyFont="1" applyFill="1" applyBorder="1" applyAlignment="1">
      <alignment horizontal="center" vertical="center"/>
    </xf>
    <xf numFmtId="0" fontId="5" fillId="15" borderId="11" xfId="0" applyFont="1" applyFill="1" applyBorder="1" applyAlignment="1">
      <alignment horizontal="justify" vertical="center"/>
    </xf>
    <xf numFmtId="10" fontId="5" fillId="15" borderId="11" xfId="0" applyNumberFormat="1" applyFont="1" applyFill="1" applyBorder="1" applyAlignment="1">
      <alignment horizontal="center" vertical="center"/>
    </xf>
    <xf numFmtId="172" fontId="5" fillId="15" borderId="11" xfId="0" applyNumberFormat="1" applyFont="1" applyFill="1" applyBorder="1" applyAlignment="1">
      <alignment vertical="center"/>
    </xf>
    <xf numFmtId="172" fontId="5" fillId="15" borderId="11" xfId="0" applyNumberFormat="1" applyFont="1" applyFill="1" applyBorder="1" applyAlignment="1">
      <alignment horizontal="center" vertical="center"/>
    </xf>
    <xf numFmtId="1" fontId="5" fillId="15" borderId="11" xfId="0" applyNumberFormat="1" applyFont="1" applyFill="1" applyBorder="1" applyAlignment="1">
      <alignment horizontal="center" vertical="center"/>
    </xf>
    <xf numFmtId="173" fontId="5" fillId="15" borderId="11" xfId="0" applyNumberFormat="1" applyFont="1" applyFill="1" applyBorder="1" applyAlignment="1">
      <alignment vertical="center"/>
    </xf>
    <xf numFmtId="0" fontId="4" fillId="15" borderId="0" xfId="0" applyFont="1" applyFill="1" applyAlignment="1">
      <alignment horizontal="center" vertical="center"/>
    </xf>
    <xf numFmtId="0" fontId="4" fillId="15" borderId="0" xfId="0" applyFont="1" applyFill="1" applyAlignment="1">
      <alignment horizontal="justify" vertical="center"/>
    </xf>
    <xf numFmtId="0" fontId="4" fillId="15" borderId="0" xfId="0" applyFont="1" applyFill="1" applyAlignment="1">
      <alignment vertical="center"/>
    </xf>
    <xf numFmtId="1" fontId="4" fillId="15" borderId="0" xfId="0" applyNumberFormat="1" applyFont="1" applyFill="1" applyAlignment="1">
      <alignment horizontal="center" vertical="center"/>
    </xf>
    <xf numFmtId="0" fontId="4" fillId="13" borderId="11" xfId="0" applyFont="1" applyFill="1" applyBorder="1" applyAlignment="1">
      <alignment vertical="center"/>
    </xf>
    <xf numFmtId="0" fontId="4" fillId="13" borderId="11" xfId="0" applyFont="1" applyFill="1" applyBorder="1" applyAlignment="1">
      <alignment horizontal="center" vertical="center"/>
    </xf>
    <xf numFmtId="0" fontId="4" fillId="14" borderId="9" xfId="0" applyFont="1" applyFill="1" applyBorder="1" applyAlignment="1">
      <alignment horizontal="center" vertical="center"/>
    </xf>
    <xf numFmtId="0" fontId="4" fillId="14" borderId="11" xfId="0" applyFont="1" applyFill="1" applyBorder="1" applyAlignment="1">
      <alignment horizontal="justify" vertical="center"/>
    </xf>
    <xf numFmtId="0" fontId="4" fillId="14" borderId="11" xfId="0" applyFont="1" applyFill="1" applyBorder="1" applyAlignment="1">
      <alignment vertical="center"/>
    </xf>
    <xf numFmtId="0" fontId="4" fillId="14" borderId="11" xfId="0" applyFont="1" applyFill="1" applyBorder="1" applyAlignment="1">
      <alignment horizontal="center" vertical="center"/>
    </xf>
    <xf numFmtId="10" fontId="4" fillId="14" borderId="11" xfId="0" applyNumberFormat="1" applyFont="1" applyFill="1" applyBorder="1" applyAlignment="1">
      <alignment horizontal="center" vertical="center"/>
    </xf>
    <xf numFmtId="1" fontId="4" fillId="14" borderId="11" xfId="0" applyNumberFormat="1" applyFont="1" applyFill="1" applyBorder="1" applyAlignment="1">
      <alignment horizontal="center" vertical="center"/>
    </xf>
    <xf numFmtId="173" fontId="4" fillId="14" borderId="11" xfId="0" applyNumberFormat="1" applyFont="1" applyFill="1" applyBorder="1" applyAlignment="1">
      <alignment horizontal="right" vertical="center"/>
    </xf>
    <xf numFmtId="173" fontId="4" fillId="14" borderId="11" xfId="0" applyNumberFormat="1" applyFont="1" applyFill="1" applyBorder="1" applyAlignment="1">
      <alignment horizontal="center" vertical="center"/>
    </xf>
    <xf numFmtId="0" fontId="4" fillId="15" borderId="11" xfId="0" applyFont="1" applyFill="1" applyBorder="1" applyAlignment="1">
      <alignment horizontal="justify" vertical="center"/>
    </xf>
    <xf numFmtId="10" fontId="4" fillId="15" borderId="11" xfId="0" applyNumberFormat="1" applyFont="1" applyFill="1" applyBorder="1" applyAlignment="1">
      <alignment horizontal="center" vertical="center"/>
    </xf>
    <xf numFmtId="1" fontId="4" fillId="15" borderId="11" xfId="0" applyNumberFormat="1" applyFont="1" applyFill="1" applyBorder="1" applyAlignment="1">
      <alignment horizontal="center" vertical="center"/>
    </xf>
    <xf numFmtId="0" fontId="4" fillId="15" borderId="11" xfId="0" applyFont="1" applyFill="1" applyBorder="1" applyAlignment="1">
      <alignment horizontal="center" vertical="center"/>
    </xf>
    <xf numFmtId="0" fontId="4" fillId="15" borderId="11" xfId="0" applyFont="1" applyFill="1" applyBorder="1" applyAlignment="1">
      <alignment vertical="center"/>
    </xf>
    <xf numFmtId="173" fontId="4" fillId="15" borderId="11" xfId="0" applyNumberFormat="1" applyFont="1" applyFill="1" applyBorder="1" applyAlignment="1">
      <alignment horizontal="right" vertical="center"/>
    </xf>
    <xf numFmtId="173" fontId="4" fillId="15" borderId="11" xfId="0" applyNumberFormat="1" applyFont="1" applyFill="1" applyBorder="1" applyAlignment="1">
      <alignment horizontal="center" vertical="center"/>
    </xf>
    <xf numFmtId="0" fontId="4" fillId="15" borderId="12" xfId="0" applyFont="1" applyFill="1" applyBorder="1" applyAlignment="1">
      <alignment horizontal="justify" vertical="center"/>
    </xf>
    <xf numFmtId="3" fontId="6" fillId="6" borderId="3" xfId="0" applyNumberFormat="1" applyFont="1" applyFill="1" applyBorder="1" applyAlignment="1">
      <alignment horizontal="center" vertical="center" wrapText="1"/>
    </xf>
    <xf numFmtId="0" fontId="4" fillId="13" borderId="9" xfId="0" applyFont="1" applyFill="1" applyBorder="1" applyAlignment="1">
      <alignment vertical="center"/>
    </xf>
    <xf numFmtId="0" fontId="4" fillId="13" borderId="9" xfId="0" applyFont="1" applyFill="1" applyBorder="1" applyAlignment="1">
      <alignment horizontal="center" vertical="center"/>
    </xf>
    <xf numFmtId="0" fontId="4" fillId="13" borderId="9" xfId="0" applyFont="1" applyFill="1" applyBorder="1" applyAlignment="1">
      <alignment horizontal="justify" vertical="center"/>
    </xf>
    <xf numFmtId="10" fontId="4" fillId="13" borderId="9" xfId="0" applyNumberFormat="1" applyFont="1" applyFill="1" applyBorder="1" applyAlignment="1">
      <alignment horizontal="center" vertical="center"/>
    </xf>
    <xf numFmtId="1" fontId="4" fillId="13" borderId="9" xfId="0" applyNumberFormat="1" applyFont="1" applyFill="1" applyBorder="1" applyAlignment="1">
      <alignment horizontal="center" vertical="center"/>
    </xf>
    <xf numFmtId="173" fontId="4" fillId="13" borderId="9" xfId="0" applyNumberFormat="1" applyFont="1" applyFill="1" applyBorder="1" applyAlignment="1">
      <alignment horizontal="right" vertical="center"/>
    </xf>
    <xf numFmtId="173" fontId="4" fillId="13" borderId="9" xfId="0" applyNumberFormat="1" applyFont="1" applyFill="1" applyBorder="1" applyAlignment="1">
      <alignment horizontal="center" vertical="center"/>
    </xf>
    <xf numFmtId="0" fontId="4" fillId="13" borderId="10" xfId="0" applyFont="1" applyFill="1" applyBorder="1" applyAlignment="1">
      <alignment horizontal="justify" vertical="center"/>
    </xf>
    <xf numFmtId="0" fontId="5" fillId="22" borderId="11" xfId="0" applyFont="1" applyFill="1" applyBorder="1" applyAlignment="1">
      <alignment vertical="center"/>
    </xf>
    <xf numFmtId="0" fontId="5" fillId="22" borderId="11" xfId="0" applyFont="1" applyFill="1" applyBorder="1" applyAlignment="1">
      <alignment horizontal="center" vertical="center"/>
    </xf>
    <xf numFmtId="0" fontId="4" fillId="22" borderId="11" xfId="0" applyFont="1" applyFill="1" applyBorder="1" applyAlignment="1">
      <alignment horizontal="center" vertical="center"/>
    </xf>
    <xf numFmtId="0" fontId="4" fillId="22" borderId="11" xfId="0" applyFont="1" applyFill="1" applyBorder="1" applyAlignment="1">
      <alignment horizontal="justify" vertical="center"/>
    </xf>
    <xf numFmtId="0" fontId="4" fillId="22" borderId="11" xfId="0" applyFont="1" applyFill="1" applyBorder="1" applyAlignment="1">
      <alignment vertical="center"/>
    </xf>
    <xf numFmtId="10" fontId="4" fillId="22" borderId="11" xfId="0" applyNumberFormat="1" applyFont="1" applyFill="1" applyBorder="1" applyAlignment="1">
      <alignment horizontal="center" vertical="center"/>
    </xf>
    <xf numFmtId="1" fontId="4" fillId="22" borderId="11" xfId="0" applyNumberFormat="1" applyFont="1" applyFill="1" applyBorder="1" applyAlignment="1">
      <alignment horizontal="center" vertical="center"/>
    </xf>
    <xf numFmtId="173" fontId="4" fillId="22" borderId="11" xfId="0" applyNumberFormat="1" applyFont="1" applyFill="1" applyBorder="1" applyAlignment="1">
      <alignment horizontal="right" vertical="center"/>
    </xf>
    <xf numFmtId="173" fontId="4" fillId="22" borderId="11" xfId="0" applyNumberFormat="1" applyFont="1" applyFill="1" applyBorder="1" applyAlignment="1">
      <alignment horizontal="center" vertical="center"/>
    </xf>
    <xf numFmtId="0" fontId="4" fillId="22" borderId="12" xfId="0" applyFont="1" applyFill="1" applyBorder="1" applyAlignment="1">
      <alignment horizontal="justify" vertical="center"/>
    </xf>
    <xf numFmtId="1" fontId="4" fillId="0" borderId="0" xfId="0" applyNumberFormat="1" applyFont="1" applyAlignment="1">
      <alignment vertical="center"/>
    </xf>
    <xf numFmtId="10" fontId="4" fillId="6" borderId="0" xfId="0" applyNumberFormat="1" applyFont="1" applyFill="1" applyAlignment="1">
      <alignment horizontal="center" vertical="center"/>
    </xf>
    <xf numFmtId="173" fontId="4" fillId="0" borderId="0" xfId="0" applyNumberFormat="1" applyFont="1" applyAlignment="1">
      <alignment horizontal="center" vertical="center"/>
    </xf>
    <xf numFmtId="1" fontId="5" fillId="14" borderId="11" xfId="0" applyNumberFormat="1" applyFont="1" applyFill="1" applyBorder="1" applyAlignment="1">
      <alignment horizontal="center" vertical="center"/>
    </xf>
    <xf numFmtId="1" fontId="5" fillId="15" borderId="11" xfId="0" applyNumberFormat="1" applyFont="1" applyFill="1" applyBorder="1" applyAlignment="1">
      <alignment horizontal="left" vertical="center" wrapText="1" indent="1"/>
    </xf>
    <xf numFmtId="0" fontId="4" fillId="6" borderId="16" xfId="0" applyFont="1" applyFill="1" applyBorder="1"/>
    <xf numFmtId="0" fontId="4" fillId="6" borderId="18" xfId="0" applyFont="1" applyFill="1" applyBorder="1"/>
    <xf numFmtId="0" fontId="4" fillId="6" borderId="15" xfId="0" applyFont="1" applyFill="1" applyBorder="1"/>
    <xf numFmtId="0" fontId="4" fillId="6" borderId="10" xfId="0" applyFont="1" applyFill="1" applyBorder="1"/>
    <xf numFmtId="172" fontId="5" fillId="15" borderId="11" xfId="0" applyNumberFormat="1" applyFont="1" applyFill="1" applyBorder="1" applyAlignment="1">
      <alignment horizontal="justify" vertical="center"/>
    </xf>
    <xf numFmtId="172" fontId="5" fillId="15" borderId="12" xfId="0" applyNumberFormat="1" applyFont="1" applyFill="1" applyBorder="1" applyAlignment="1">
      <alignment horizontal="center" vertical="center"/>
    </xf>
    <xf numFmtId="0" fontId="4" fillId="15" borderId="9" xfId="0" applyFont="1" applyFill="1" applyBorder="1" applyAlignment="1">
      <alignment vertical="center"/>
    </xf>
    <xf numFmtId="0" fontId="5" fillId="15" borderId="11" xfId="0" applyFont="1" applyFill="1" applyBorder="1" applyAlignment="1">
      <alignment horizontal="justify" vertical="center" wrapText="1"/>
    </xf>
    <xf numFmtId="0" fontId="4" fillId="6" borderId="18" xfId="0" applyFont="1" applyFill="1" applyBorder="1" applyAlignment="1">
      <alignment vertical="center" textRotation="90" wrapText="1"/>
    </xf>
    <xf numFmtId="0" fontId="4" fillId="15" borderId="11" xfId="0" applyFont="1" applyFill="1" applyBorder="1" applyAlignment="1">
      <alignment horizontal="justify" vertical="center" wrapText="1"/>
    </xf>
    <xf numFmtId="0" fontId="6" fillId="15" borderId="11" xfId="0" applyFont="1" applyFill="1" applyBorder="1" applyAlignment="1">
      <alignment vertical="center" wrapText="1"/>
    </xf>
    <xf numFmtId="0" fontId="4" fillId="15" borderId="11" xfId="0" applyFont="1" applyFill="1" applyBorder="1" applyAlignment="1">
      <alignment vertical="center" wrapText="1"/>
    </xf>
    <xf numFmtId="4" fontId="4" fillId="15" borderId="11" xfId="0" applyNumberFormat="1" applyFont="1" applyFill="1" applyBorder="1" applyAlignment="1">
      <alignment horizontal="right" vertical="center" wrapText="1"/>
    </xf>
    <xf numFmtId="1" fontId="4" fillId="15" borderId="11" xfId="0" applyNumberFormat="1" applyFont="1" applyFill="1" applyBorder="1" applyAlignment="1">
      <alignment horizontal="center" vertical="center" wrapText="1"/>
    </xf>
    <xf numFmtId="0" fontId="5" fillId="19" borderId="11" xfId="0" applyFont="1" applyFill="1" applyBorder="1" applyAlignment="1">
      <alignment horizontal="justify" vertical="center" wrapText="1"/>
    </xf>
    <xf numFmtId="0" fontId="9" fillId="19" borderId="11" xfId="0" applyFont="1" applyFill="1" applyBorder="1" applyAlignment="1">
      <alignment vertical="center" wrapText="1"/>
    </xf>
    <xf numFmtId="0" fontId="5" fillId="19" borderId="11" xfId="0" applyFont="1" applyFill="1" applyBorder="1" applyAlignment="1">
      <alignment vertical="center" wrapText="1"/>
    </xf>
    <xf numFmtId="4" fontId="5" fillId="19" borderId="11" xfId="0" applyNumberFormat="1" applyFont="1" applyFill="1" applyBorder="1" applyAlignment="1">
      <alignment horizontal="right" vertical="center" wrapText="1"/>
    </xf>
    <xf numFmtId="1" fontId="5" fillId="19" borderId="11" xfId="0" applyNumberFormat="1" applyFont="1" applyFill="1" applyBorder="1" applyAlignment="1">
      <alignment horizontal="center" vertical="center" wrapText="1"/>
    </xf>
    <xf numFmtId="0" fontId="9" fillId="15" borderId="11" xfId="0" applyFont="1" applyFill="1" applyBorder="1" applyAlignment="1">
      <alignment vertical="center" wrapText="1"/>
    </xf>
    <xf numFmtId="0" fontId="5" fillId="15" borderId="11" xfId="0" applyFont="1" applyFill="1" applyBorder="1" applyAlignment="1">
      <alignment vertical="center" wrapText="1"/>
    </xf>
    <xf numFmtId="4" fontId="5" fillId="15" borderId="11" xfId="0" applyNumberFormat="1" applyFont="1" applyFill="1" applyBorder="1" applyAlignment="1">
      <alignment horizontal="right" vertical="center" wrapText="1"/>
    </xf>
    <xf numFmtId="1" fontId="5" fillId="15" borderId="11" xfId="0" applyNumberFormat="1" applyFont="1" applyFill="1" applyBorder="1" applyAlignment="1">
      <alignment horizontal="center" vertical="center" wrapText="1"/>
    </xf>
    <xf numFmtId="1" fontId="5" fillId="20" borderId="28" xfId="0" applyNumberFormat="1" applyFont="1" applyFill="1" applyBorder="1" applyAlignment="1">
      <alignment horizontal="left" vertical="center" wrapText="1"/>
    </xf>
    <xf numFmtId="0" fontId="4" fillId="6" borderId="5" xfId="0" applyFont="1" applyFill="1" applyBorder="1" applyAlignment="1">
      <alignment vertical="center" wrapText="1"/>
    </xf>
    <xf numFmtId="0" fontId="4" fillId="6" borderId="37" xfId="0" applyFont="1" applyFill="1" applyBorder="1" applyAlignment="1">
      <alignment vertical="center" wrapText="1"/>
    </xf>
    <xf numFmtId="0" fontId="4" fillId="6" borderId="38" xfId="0" applyFont="1" applyFill="1" applyBorder="1" applyAlignment="1">
      <alignment vertical="center" wrapText="1"/>
    </xf>
    <xf numFmtId="0" fontId="4" fillId="6" borderId="35" xfId="0" applyFont="1" applyFill="1" applyBorder="1" applyAlignment="1">
      <alignment vertical="center" wrapText="1"/>
    </xf>
    <xf numFmtId="0" fontId="4" fillId="6" borderId="32" xfId="0" applyFont="1" applyFill="1" applyBorder="1" applyAlignment="1">
      <alignment horizontal="center" vertical="center" wrapText="1"/>
    </xf>
    <xf numFmtId="4" fontId="4" fillId="15" borderId="11" xfId="0" applyNumberFormat="1" applyFont="1" applyFill="1" applyBorder="1" applyAlignment="1">
      <alignment horizontal="justify" vertical="center" wrapText="1"/>
    </xf>
    <xf numFmtId="172" fontId="4" fillId="0" borderId="0" xfId="0" applyNumberFormat="1" applyFont="1" applyAlignment="1">
      <alignment vertical="center"/>
    </xf>
    <xf numFmtId="173" fontId="4" fillId="0" borderId="0" xfId="0" applyNumberFormat="1" applyFont="1" applyAlignment="1">
      <alignment horizontal="right" vertical="center"/>
    </xf>
    <xf numFmtId="0" fontId="5" fillId="15" borderId="0" xfId="0" applyFont="1" applyFill="1" applyAlignment="1">
      <alignment horizontal="justify" vertical="center" wrapText="1"/>
    </xf>
    <xf numFmtId="0" fontId="5" fillId="15" borderId="0" xfId="0" applyFont="1" applyFill="1" applyAlignment="1">
      <alignment horizontal="justify" vertical="center"/>
    </xf>
    <xf numFmtId="0" fontId="5" fillId="15" borderId="0" xfId="0" applyFont="1" applyFill="1" applyAlignment="1">
      <alignment vertical="center"/>
    </xf>
    <xf numFmtId="171" fontId="4" fillId="15" borderId="0" xfId="0" applyNumberFormat="1" applyFont="1" applyFill="1" applyAlignment="1">
      <alignment horizontal="center" vertical="center"/>
    </xf>
    <xf numFmtId="172" fontId="5" fillId="15" borderId="0" xfId="0" applyNumberFormat="1" applyFont="1" applyFill="1" applyAlignment="1">
      <alignment horizontal="center" vertical="center"/>
    </xf>
    <xf numFmtId="0" fontId="4" fillId="14" borderId="0" xfId="0" applyFont="1" applyFill="1" applyAlignment="1">
      <alignment vertical="center"/>
    </xf>
    <xf numFmtId="0" fontId="5" fillId="14" borderId="0" xfId="0" applyFont="1" applyFill="1" applyAlignment="1">
      <alignment horizontal="justify" vertical="center" wrapText="1"/>
    </xf>
    <xf numFmtId="0" fontId="5" fillId="14" borderId="0" xfId="0" applyFont="1" applyFill="1" applyAlignment="1">
      <alignment horizontal="justify" vertical="center"/>
    </xf>
    <xf numFmtId="0" fontId="5" fillId="14" borderId="0" xfId="0" applyFont="1" applyFill="1" applyAlignment="1">
      <alignment vertical="center"/>
    </xf>
    <xf numFmtId="171" fontId="4" fillId="14" borderId="0" xfId="0" applyNumberFormat="1" applyFont="1" applyFill="1" applyAlignment="1">
      <alignment horizontal="center" vertical="center"/>
    </xf>
    <xf numFmtId="172" fontId="5" fillId="14" borderId="0" xfId="0" applyNumberFormat="1" applyFont="1" applyFill="1" applyAlignment="1">
      <alignment horizontal="center" vertical="center"/>
    </xf>
    <xf numFmtId="172" fontId="5" fillId="14" borderId="0" xfId="0" applyNumberFormat="1" applyFont="1" applyFill="1" applyAlignment="1">
      <alignment horizontal="justify" vertical="center"/>
    </xf>
    <xf numFmtId="9" fontId="4" fillId="15" borderId="0" xfId="0" applyNumberFormat="1" applyFont="1" applyFill="1" applyAlignment="1">
      <alignment horizontal="center" vertical="center"/>
    </xf>
    <xf numFmtId="9" fontId="4" fillId="14" borderId="0" xfId="0" applyNumberFormat="1" applyFont="1" applyFill="1" applyAlignment="1">
      <alignment horizontal="center" vertical="center"/>
    </xf>
    <xf numFmtId="49" fontId="4" fillId="0" borderId="43" xfId="14" applyNumberFormat="1" applyFont="1" applyBorder="1" applyAlignment="1">
      <alignment horizontal="center" vertical="center"/>
    </xf>
    <xf numFmtId="0" fontId="4" fillId="13" borderId="0" xfId="0" applyFont="1" applyFill="1" applyAlignment="1">
      <alignment vertical="center"/>
    </xf>
    <xf numFmtId="9" fontId="4" fillId="15" borderId="11" xfId="0" applyNumberFormat="1" applyFont="1" applyFill="1" applyBorder="1" applyAlignment="1">
      <alignment horizontal="center" vertical="center"/>
    </xf>
    <xf numFmtId="0" fontId="4" fillId="6" borderId="0" xfId="0" applyFont="1" applyFill="1" applyAlignment="1">
      <alignment vertical="center" textRotation="90" wrapText="1"/>
    </xf>
    <xf numFmtId="0" fontId="4" fillId="0" borderId="0" xfId="0" applyFont="1" applyFill="1" applyBorder="1"/>
    <xf numFmtId="0" fontId="4" fillId="6" borderId="0" xfId="0" applyFont="1" applyFill="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left" vertical="center"/>
    </xf>
    <xf numFmtId="0" fontId="5" fillId="0" borderId="41" xfId="0" applyFont="1" applyBorder="1" applyAlignment="1">
      <alignment vertical="center" wrapText="1"/>
    </xf>
    <xf numFmtId="3" fontId="8" fillId="0" borderId="41" xfId="0" applyNumberFormat="1" applyFont="1" applyBorder="1" applyAlignment="1">
      <alignment horizontal="left" vertical="center" wrapText="1"/>
    </xf>
    <xf numFmtId="1" fontId="5" fillId="13" borderId="42" xfId="0" applyNumberFormat="1" applyFont="1" applyFill="1" applyBorder="1" applyAlignment="1">
      <alignment horizontal="center" vertical="center" wrapText="1"/>
    </xf>
    <xf numFmtId="1" fontId="5" fillId="14" borderId="42" xfId="0" applyNumberFormat="1" applyFont="1" applyFill="1" applyBorder="1" applyAlignment="1">
      <alignment horizontal="center" vertical="center"/>
    </xf>
    <xf numFmtId="1" fontId="5" fillId="15" borderId="41" xfId="0" applyNumberFormat="1" applyFont="1" applyFill="1" applyBorder="1" applyAlignment="1">
      <alignment horizontal="center" vertical="center" wrapText="1"/>
    </xf>
    <xf numFmtId="0" fontId="4" fillId="6" borderId="41" xfId="0" applyFont="1" applyFill="1" applyBorder="1" applyAlignment="1">
      <alignment vertical="center" wrapText="1"/>
    </xf>
    <xf numFmtId="3" fontId="6" fillId="0" borderId="41" xfId="0" applyNumberFormat="1" applyFont="1" applyBorder="1" applyAlignment="1">
      <alignment horizontal="center" vertical="center" wrapText="1"/>
    </xf>
    <xf numFmtId="0" fontId="10" fillId="6" borderId="41" xfId="0" applyFont="1" applyFill="1" applyBorder="1" applyAlignment="1">
      <alignment horizontal="justify" vertical="center"/>
    </xf>
    <xf numFmtId="0" fontId="5" fillId="15" borderId="41" xfId="0" applyFont="1" applyFill="1" applyBorder="1" applyAlignment="1">
      <alignment horizontal="center" vertical="center" wrapText="1"/>
    </xf>
    <xf numFmtId="0" fontId="4" fillId="15" borderId="41" xfId="0" applyFont="1" applyFill="1" applyBorder="1" applyAlignment="1">
      <alignment vertical="center" wrapText="1"/>
    </xf>
    <xf numFmtId="10" fontId="4" fillId="15" borderId="41" xfId="0" applyNumberFormat="1" applyFont="1" applyFill="1" applyBorder="1" applyAlignment="1">
      <alignment vertical="center" wrapText="1"/>
    </xf>
    <xf numFmtId="0" fontId="4" fillId="15" borderId="41" xfId="0" applyFont="1" applyFill="1" applyBorder="1" applyAlignment="1">
      <alignment horizontal="justify" vertical="center" wrapText="1"/>
    </xf>
    <xf numFmtId="1" fontId="4" fillId="15" borderId="41" xfId="0" applyNumberFormat="1" applyFont="1" applyFill="1" applyBorder="1" applyAlignment="1">
      <alignment horizontal="center" vertical="center" wrapText="1"/>
    </xf>
    <xf numFmtId="0" fontId="4" fillId="15" borderId="41" xfId="0" applyFont="1" applyFill="1" applyBorder="1" applyAlignment="1">
      <alignment horizontal="center" vertical="center" wrapText="1"/>
    </xf>
    <xf numFmtId="1" fontId="5" fillId="15" borderId="41" xfId="0" applyNumberFormat="1" applyFont="1" applyFill="1" applyBorder="1" applyAlignment="1">
      <alignment vertical="center" textRotation="180" wrapText="1" readingOrder="2"/>
    </xf>
    <xf numFmtId="1" fontId="5" fillId="15" borderId="41" xfId="0" applyNumberFormat="1" applyFont="1" applyFill="1" applyBorder="1" applyAlignment="1">
      <alignment vertical="center" textRotation="180" wrapText="1"/>
    </xf>
    <xf numFmtId="1" fontId="4" fillId="15" borderId="41" xfId="0" applyNumberFormat="1" applyFont="1" applyFill="1" applyBorder="1" applyAlignment="1">
      <alignment vertical="center" textRotation="180" wrapText="1"/>
    </xf>
    <xf numFmtId="1" fontId="4" fillId="15" borderId="41" xfId="0" applyNumberFormat="1" applyFont="1" applyFill="1" applyBorder="1" applyAlignment="1">
      <alignment horizontal="center" vertical="center" textRotation="180" wrapText="1"/>
    </xf>
    <xf numFmtId="1" fontId="5" fillId="15" borderId="41" xfId="0" applyNumberFormat="1" applyFont="1" applyFill="1" applyBorder="1" applyAlignment="1">
      <alignment horizontal="center" vertical="center" textRotation="180" wrapText="1"/>
    </xf>
    <xf numFmtId="173" fontId="4" fillId="15" borderId="41" xfId="0" applyNumberFormat="1" applyFont="1" applyFill="1" applyBorder="1" applyAlignment="1">
      <alignment vertical="center" wrapText="1"/>
    </xf>
    <xf numFmtId="3" fontId="4" fillId="15" borderId="41" xfId="0" applyNumberFormat="1" applyFont="1" applyFill="1" applyBorder="1" applyAlignment="1">
      <alignment vertical="center" wrapText="1"/>
    </xf>
    <xf numFmtId="175" fontId="6" fillId="0" borderId="41" xfId="18" applyNumberFormat="1" applyFont="1" applyFill="1" applyBorder="1" applyAlignment="1">
      <alignment horizontal="center" vertical="center"/>
    </xf>
    <xf numFmtId="0" fontId="6" fillId="0" borderId="41" xfId="0" applyFont="1" applyBorder="1" applyAlignment="1">
      <alignment horizontal="center" vertical="center"/>
    </xf>
    <xf numFmtId="3" fontId="6" fillId="0" borderId="41" xfId="0" applyNumberFormat="1" applyFont="1" applyBorder="1" applyAlignment="1">
      <alignment horizontal="center" vertical="center"/>
    </xf>
    <xf numFmtId="3" fontId="6" fillId="0" borderId="41" xfId="0" applyNumberFormat="1" applyFont="1" applyBorder="1" applyAlignment="1">
      <alignment vertical="center"/>
    </xf>
    <xf numFmtId="0" fontId="5" fillId="15" borderId="41" xfId="0" applyFont="1" applyFill="1" applyBorder="1" applyAlignment="1">
      <alignment horizontal="center" vertical="center"/>
    </xf>
    <xf numFmtId="0" fontId="5" fillId="15" borderId="41" xfId="0" applyFont="1" applyFill="1" applyBorder="1" applyAlignment="1">
      <alignment vertical="center"/>
    </xf>
    <xf numFmtId="0" fontId="4" fillId="15" borderId="0" xfId="0" applyFont="1" applyFill="1" applyAlignment="1">
      <alignment vertical="center" wrapText="1"/>
    </xf>
    <xf numFmtId="0" fontId="4" fillId="0" borderId="41" xfId="0" applyFont="1" applyBorder="1" applyAlignment="1">
      <alignment horizontal="justify" vertical="center"/>
    </xf>
    <xf numFmtId="0" fontId="4" fillId="6" borderId="41" xfId="0" applyFont="1" applyFill="1" applyBorder="1" applyAlignment="1">
      <alignment horizontal="justify" vertical="center"/>
    </xf>
    <xf numFmtId="3" fontId="6" fillId="6" borderId="41" xfId="0" applyNumberFormat="1" applyFont="1" applyFill="1" applyBorder="1" applyAlignment="1">
      <alignment horizontal="center" vertical="center" wrapText="1"/>
    </xf>
    <xf numFmtId="1" fontId="4" fillId="6" borderId="41" xfId="0" applyNumberFormat="1" applyFont="1" applyFill="1" applyBorder="1" applyAlignment="1">
      <alignment horizontal="center" vertical="center"/>
    </xf>
    <xf numFmtId="1" fontId="5" fillId="13" borderId="41" xfId="0" applyNumberFormat="1" applyFont="1" applyFill="1" applyBorder="1" applyAlignment="1">
      <alignment horizontal="center" vertical="center"/>
    </xf>
    <xf numFmtId="0" fontId="5" fillId="15" borderId="42" xfId="0" applyFont="1" applyFill="1" applyBorder="1" applyAlignment="1">
      <alignment horizontal="justify" vertical="center"/>
    </xf>
    <xf numFmtId="0" fontId="6" fillId="6" borderId="41" xfId="0" applyFont="1" applyFill="1" applyBorder="1" applyAlignment="1">
      <alignment horizontal="justify" vertical="center"/>
    </xf>
    <xf numFmtId="1" fontId="6" fillId="0" borderId="41" xfId="0" applyNumberFormat="1" applyFont="1" applyBorder="1" applyAlignment="1">
      <alignment horizontal="center" vertical="center" wrapText="1"/>
    </xf>
    <xf numFmtId="1" fontId="5" fillId="13" borderId="42" xfId="0" applyNumberFormat="1" applyFont="1" applyFill="1" applyBorder="1" applyAlignment="1">
      <alignment horizontal="center" vertical="center"/>
    </xf>
    <xf numFmtId="0" fontId="5" fillId="22" borderId="41" xfId="0" applyFont="1" applyFill="1" applyBorder="1" applyAlignment="1">
      <alignment horizontal="center" vertical="center"/>
    </xf>
    <xf numFmtId="0" fontId="5" fillId="15" borderId="42" xfId="0" applyFont="1" applyFill="1" applyBorder="1" applyAlignment="1">
      <alignment vertical="center"/>
    </xf>
    <xf numFmtId="0" fontId="6" fillId="6" borderId="41" xfId="0" applyFont="1" applyFill="1" applyBorder="1" applyAlignment="1">
      <alignment vertical="center" wrapText="1"/>
    </xf>
    <xf numFmtId="0" fontId="6" fillId="6" borderId="0" xfId="0" applyFont="1" applyFill="1" applyAlignment="1">
      <alignment vertical="center" wrapText="1"/>
    </xf>
    <xf numFmtId="0" fontId="4" fillId="6" borderId="0" xfId="0" applyFont="1" applyFill="1" applyAlignment="1">
      <alignment vertical="center" wrapText="1"/>
    </xf>
    <xf numFmtId="3" fontId="4" fillId="0" borderId="0" xfId="18" applyNumberFormat="1" applyFont="1" applyFill="1" applyBorder="1" applyAlignment="1">
      <alignment horizontal="center" vertical="center"/>
    </xf>
    <xf numFmtId="175" fontId="4" fillId="0" borderId="0" xfId="18" applyNumberFormat="1" applyFont="1" applyFill="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1" fontId="4" fillId="13" borderId="11" xfId="0" applyNumberFormat="1" applyFont="1" applyFill="1" applyBorder="1" applyAlignment="1">
      <alignment vertical="center" wrapText="1"/>
    </xf>
    <xf numFmtId="1" fontId="4" fillId="13" borderId="12" xfId="0" applyNumberFormat="1" applyFont="1" applyFill="1" applyBorder="1" applyAlignment="1">
      <alignment vertical="center" wrapText="1"/>
    </xf>
    <xf numFmtId="173" fontId="4" fillId="14" borderId="9" xfId="0" applyNumberFormat="1" applyFont="1" applyFill="1" applyBorder="1" applyAlignment="1">
      <alignment vertical="center"/>
    </xf>
    <xf numFmtId="0" fontId="4" fillId="14" borderId="10" xfId="0" applyFont="1" applyFill="1" applyBorder="1" applyAlignment="1">
      <alignment horizontal="justify" vertical="center"/>
    </xf>
    <xf numFmtId="173" fontId="4" fillId="15" borderId="11" xfId="0" applyNumberFormat="1" applyFont="1" applyFill="1" applyBorder="1" applyAlignment="1">
      <alignment vertical="center"/>
    </xf>
    <xf numFmtId="173" fontId="4" fillId="15" borderId="0" xfId="0" applyNumberFormat="1" applyFont="1" applyFill="1" applyAlignment="1">
      <alignment vertical="center" wrapText="1"/>
    </xf>
    <xf numFmtId="3" fontId="4" fillId="15" borderId="0" xfId="0" applyNumberFormat="1" applyFont="1" applyFill="1" applyAlignment="1">
      <alignment vertical="center" wrapText="1"/>
    </xf>
    <xf numFmtId="0" fontId="4" fillId="0" borderId="17" xfId="0" applyFont="1" applyBorder="1" applyAlignment="1">
      <alignment vertical="center" wrapText="1"/>
    </xf>
    <xf numFmtId="0" fontId="4" fillId="20" borderId="11" xfId="0" applyFont="1" applyFill="1" applyBorder="1" applyAlignment="1">
      <alignment horizontal="center" vertical="center"/>
    </xf>
    <xf numFmtId="0" fontId="4" fillId="20" borderId="13" xfId="0" applyFont="1" applyFill="1" applyBorder="1" applyAlignment="1">
      <alignment horizontal="center" vertical="center" wrapText="1"/>
    </xf>
    <xf numFmtId="0" fontId="4" fillId="16" borderId="9" xfId="0" applyFont="1" applyFill="1" applyBorder="1" applyAlignment="1">
      <alignment horizontal="center" vertical="center"/>
    </xf>
    <xf numFmtId="0" fontId="4" fillId="16" borderId="17" xfId="0" applyFont="1" applyFill="1" applyBorder="1" applyAlignment="1">
      <alignment horizontal="center" vertical="center" wrapText="1"/>
    </xf>
    <xf numFmtId="1" fontId="5" fillId="7" borderId="42" xfId="0" applyNumberFormat="1" applyFont="1" applyFill="1" applyBorder="1" applyAlignment="1">
      <alignment horizontal="left" vertical="center" wrapText="1" indent="1"/>
    </xf>
    <xf numFmtId="0" fontId="4" fillId="7" borderId="11" xfId="0" applyFont="1" applyFill="1" applyBorder="1" applyAlignment="1">
      <alignment horizontal="center" vertical="center"/>
    </xf>
    <xf numFmtId="0" fontId="4" fillId="7" borderId="13" xfId="0" applyFont="1" applyFill="1" applyBorder="1" applyAlignment="1">
      <alignment horizontal="center"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18" xfId="0" applyFont="1" applyBorder="1" applyAlignment="1">
      <alignment vertical="center" wrapText="1"/>
    </xf>
    <xf numFmtId="14" fontId="4" fillId="7" borderId="11" xfId="0" applyNumberFormat="1" applyFont="1" applyFill="1" applyBorder="1" applyAlignment="1">
      <alignment horizontal="center" vertical="center"/>
    </xf>
    <xf numFmtId="1" fontId="4" fillId="7" borderId="13" xfId="0" applyNumberFormat="1" applyFont="1" applyFill="1" applyBorder="1" applyAlignment="1">
      <alignment horizontal="center" vertical="center" wrapText="1"/>
    </xf>
    <xf numFmtId="14" fontId="4" fillId="16" borderId="9" xfId="0" applyNumberFormat="1" applyFont="1" applyFill="1" applyBorder="1" applyAlignment="1">
      <alignment horizontal="center" vertical="center"/>
    </xf>
    <xf numFmtId="0" fontId="4" fillId="6" borderId="0" xfId="0" applyFont="1" applyFill="1" applyAlignment="1">
      <alignment horizontal="justify" vertical="center" wrapText="1"/>
    </xf>
    <xf numFmtId="0" fontId="9" fillId="13" borderId="11" xfId="0" applyFont="1" applyFill="1" applyBorder="1" applyAlignment="1">
      <alignment vertical="center" wrapText="1"/>
    </xf>
    <xf numFmtId="14" fontId="9" fillId="13" borderId="11" xfId="0" applyNumberFormat="1" applyFont="1" applyFill="1" applyBorder="1" applyAlignment="1">
      <alignment vertical="center" wrapText="1"/>
    </xf>
    <xf numFmtId="0" fontId="9" fillId="13" borderId="12" xfId="0" applyFont="1" applyFill="1" applyBorder="1" applyAlignment="1">
      <alignment vertical="center" wrapText="1"/>
    </xf>
    <xf numFmtId="0" fontId="9" fillId="15" borderId="41" xfId="0" applyFont="1" applyFill="1" applyBorder="1" applyAlignment="1">
      <alignment horizontal="center" vertical="center" wrapText="1"/>
    </xf>
    <xf numFmtId="0" fontId="9" fillId="15" borderId="41" xfId="0" applyFont="1" applyFill="1" applyBorder="1" applyAlignment="1">
      <alignment horizontal="justify" vertical="center" wrapText="1"/>
    </xf>
    <xf numFmtId="14" fontId="9" fillId="15" borderId="41" xfId="0" applyNumberFormat="1" applyFont="1" applyFill="1" applyBorder="1" applyAlignment="1">
      <alignment horizontal="left" vertical="center" wrapText="1"/>
    </xf>
    <xf numFmtId="49" fontId="6" fillId="6" borderId="41" xfId="0" applyNumberFormat="1" applyFont="1" applyFill="1" applyBorder="1" applyAlignment="1">
      <alignment horizontal="center" vertical="center" wrapText="1"/>
    </xf>
    <xf numFmtId="186" fontId="6" fillId="6" borderId="41" xfId="0" applyNumberFormat="1"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justify" vertical="center"/>
    </xf>
    <xf numFmtId="14" fontId="6" fillId="0" borderId="0" xfId="0" applyNumberFormat="1" applyFont="1" applyAlignment="1">
      <alignment horizontal="right" vertical="center"/>
    </xf>
    <xf numFmtId="14" fontId="6" fillId="0" borderId="0" xfId="0" applyNumberFormat="1" applyFont="1" applyAlignment="1">
      <alignment horizontal="left"/>
    </xf>
    <xf numFmtId="0" fontId="4" fillId="0" borderId="0" xfId="0" applyFont="1" applyAlignment="1">
      <alignment horizontal="right" vertical="center"/>
    </xf>
    <xf numFmtId="170" fontId="4" fillId="0" borderId="0" xfId="0" applyNumberFormat="1" applyFont="1" applyAlignment="1">
      <alignment horizontal="center"/>
    </xf>
    <xf numFmtId="0" fontId="4" fillId="0" borderId="0" xfId="0" applyFont="1" applyAlignment="1">
      <alignment horizontal="left"/>
    </xf>
    <xf numFmtId="0" fontId="13" fillId="0" borderId="0" xfId="0" applyFont="1"/>
    <xf numFmtId="1" fontId="5" fillId="5" borderId="14" xfId="0" applyNumberFormat="1" applyFont="1" applyFill="1" applyBorder="1" applyAlignment="1">
      <alignment horizontal="left" vertical="center" wrapText="1"/>
    </xf>
    <xf numFmtId="0" fontId="5" fillId="5" borderId="42" xfId="0" applyFont="1" applyFill="1" applyBorder="1" applyAlignment="1">
      <alignment vertical="center"/>
    </xf>
    <xf numFmtId="0" fontId="5" fillId="5" borderId="11" xfId="0" applyFont="1" applyFill="1" applyBorder="1" applyAlignment="1">
      <alignment vertical="center"/>
    </xf>
    <xf numFmtId="0" fontId="5" fillId="5" borderId="41" xfId="0" applyFont="1" applyFill="1" applyBorder="1" applyAlignment="1">
      <alignment vertical="center"/>
    </xf>
    <xf numFmtId="0" fontId="5" fillId="5" borderId="41" xfId="0" applyFont="1" applyFill="1" applyBorder="1" applyAlignment="1">
      <alignment horizontal="justify" vertical="center"/>
    </xf>
    <xf numFmtId="0" fontId="5" fillId="5" borderId="41" xfId="0" applyFont="1" applyFill="1" applyBorder="1" applyAlignment="1">
      <alignment horizontal="center" vertical="center"/>
    </xf>
    <xf numFmtId="171" fontId="5" fillId="5" borderId="41" xfId="0" applyNumberFormat="1" applyFont="1" applyFill="1" applyBorder="1" applyAlignment="1">
      <alignment horizontal="center" vertical="center"/>
    </xf>
    <xf numFmtId="172" fontId="5" fillId="5" borderId="41" xfId="0" applyNumberFormat="1" applyFont="1" applyFill="1" applyBorder="1" applyAlignment="1">
      <alignment vertical="center"/>
    </xf>
    <xf numFmtId="172" fontId="5" fillId="5" borderId="41" xfId="0" applyNumberFormat="1" applyFont="1" applyFill="1" applyBorder="1" applyAlignment="1">
      <alignment horizontal="center" vertical="center"/>
    </xf>
    <xf numFmtId="1" fontId="5" fillId="5" borderId="41" xfId="0" applyNumberFormat="1" applyFont="1" applyFill="1" applyBorder="1" applyAlignment="1">
      <alignment horizontal="center" vertical="center"/>
    </xf>
    <xf numFmtId="0" fontId="5" fillId="14" borderId="41" xfId="0" applyFont="1" applyFill="1" applyBorder="1" applyAlignment="1">
      <alignment horizontal="center" vertical="center"/>
    </xf>
    <xf numFmtId="0" fontId="5" fillId="14" borderId="41" xfId="0" applyFont="1" applyFill="1" applyBorder="1" applyAlignment="1">
      <alignment vertical="center"/>
    </xf>
    <xf numFmtId="0" fontId="5" fillId="14" borderId="41" xfId="0" applyFont="1" applyFill="1" applyBorder="1" applyAlignment="1">
      <alignment horizontal="justify" vertical="center"/>
    </xf>
    <xf numFmtId="171" fontId="5" fillId="14" borderId="41" xfId="0" applyNumberFormat="1" applyFont="1" applyFill="1" applyBorder="1" applyAlignment="1">
      <alignment horizontal="center" vertical="center"/>
    </xf>
    <xf numFmtId="172" fontId="5" fillId="14" borderId="41" xfId="0" applyNumberFormat="1" applyFont="1" applyFill="1" applyBorder="1" applyAlignment="1">
      <alignment vertical="center"/>
    </xf>
    <xf numFmtId="172" fontId="5" fillId="14" borderId="41" xfId="0" applyNumberFormat="1" applyFont="1" applyFill="1" applyBorder="1" applyAlignment="1">
      <alignment horizontal="center" vertical="center"/>
    </xf>
    <xf numFmtId="1" fontId="5" fillId="14" borderId="41" xfId="0" applyNumberFormat="1" applyFont="1" applyFill="1" applyBorder="1" applyAlignment="1">
      <alignment horizontal="center" vertical="center"/>
    </xf>
    <xf numFmtId="173" fontId="5" fillId="14" borderId="41" xfId="0" applyNumberFormat="1" applyFont="1" applyFill="1" applyBorder="1" applyAlignment="1">
      <alignment vertical="center"/>
    </xf>
    <xf numFmtId="0" fontId="5" fillId="15" borderId="41" xfId="0" applyFont="1" applyFill="1" applyBorder="1" applyAlignment="1">
      <alignment horizontal="justify" vertical="center"/>
    </xf>
    <xf numFmtId="171" fontId="5" fillId="15" borderId="41" xfId="0" applyNumberFormat="1" applyFont="1" applyFill="1" applyBorder="1" applyAlignment="1">
      <alignment horizontal="center" vertical="center"/>
    </xf>
    <xf numFmtId="172" fontId="5" fillId="15" borderId="41" xfId="0" applyNumberFormat="1" applyFont="1" applyFill="1" applyBorder="1" applyAlignment="1">
      <alignment vertical="center"/>
    </xf>
    <xf numFmtId="172" fontId="5" fillId="15" borderId="41" xfId="0" applyNumberFormat="1" applyFont="1" applyFill="1" applyBorder="1" applyAlignment="1">
      <alignment horizontal="center" vertical="center"/>
    </xf>
    <xf numFmtId="1" fontId="5" fillId="15" borderId="41" xfId="0" applyNumberFormat="1" applyFont="1" applyFill="1" applyBorder="1" applyAlignment="1">
      <alignment horizontal="center" vertical="center"/>
    </xf>
    <xf numFmtId="173" fontId="5" fillId="15" borderId="41" xfId="0" applyNumberFormat="1" applyFont="1" applyFill="1" applyBorder="1" applyAlignment="1">
      <alignment vertical="center"/>
    </xf>
    <xf numFmtId="9" fontId="6" fillId="6" borderId="41" xfId="4" applyFont="1" applyFill="1" applyBorder="1" applyAlignment="1">
      <alignment horizontal="center" vertical="center" wrapText="1"/>
    </xf>
    <xf numFmtId="0" fontId="4" fillId="6" borderId="41" xfId="0" applyFont="1" applyFill="1" applyBorder="1" applyAlignment="1">
      <alignment wrapText="1"/>
    </xf>
    <xf numFmtId="0" fontId="8" fillId="0" borderId="41" xfId="0" applyFont="1" applyBorder="1" applyAlignment="1">
      <alignment vertical="center"/>
    </xf>
    <xf numFmtId="0" fontId="11" fillId="0" borderId="0" xfId="0" applyFont="1"/>
    <xf numFmtId="0" fontId="8" fillId="0" borderId="41" xfId="0" applyFont="1" applyBorder="1" applyAlignment="1">
      <alignment horizontal="left" vertical="center"/>
    </xf>
    <xf numFmtId="49" fontId="8" fillId="0" borderId="41" xfId="0" applyNumberFormat="1" applyFont="1" applyBorder="1" applyAlignment="1">
      <alignment vertical="center"/>
    </xf>
    <xf numFmtId="17" fontId="8" fillId="0" borderId="41" xfId="0" applyNumberFormat="1" applyFont="1" applyBorder="1" applyAlignment="1">
      <alignment horizontal="left"/>
    </xf>
    <xf numFmtId="0" fontId="8" fillId="0" borderId="15" xfId="0" applyFont="1" applyBorder="1" applyAlignment="1">
      <alignment horizontal="justify" vertical="center"/>
    </xf>
    <xf numFmtId="0" fontId="8" fillId="0" borderId="9" xfId="0" applyFont="1" applyBorder="1" applyAlignment="1">
      <alignment horizontal="justify" vertical="center"/>
    </xf>
    <xf numFmtId="10" fontId="9" fillId="0" borderId="9" xfId="6" applyNumberFormat="1"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1" fontId="8" fillId="10" borderId="42" xfId="0" applyNumberFormat="1" applyFont="1" applyFill="1" applyBorder="1" applyAlignment="1">
      <alignment horizontal="left" vertical="center" wrapText="1"/>
    </xf>
    <xf numFmtId="0" fontId="8" fillId="10" borderId="11" xfId="0" applyFont="1" applyFill="1" applyBorder="1" applyAlignment="1">
      <alignment vertical="center"/>
    </xf>
    <xf numFmtId="0" fontId="8" fillId="10" borderId="11" xfId="0" applyFont="1" applyFill="1" applyBorder="1" applyAlignment="1">
      <alignment horizontal="justify" vertical="center"/>
    </xf>
    <xf numFmtId="10" fontId="9" fillId="10" borderId="11" xfId="6" applyNumberFormat="1" applyFont="1" applyFill="1" applyBorder="1" applyAlignment="1">
      <alignment horizontal="center" vertical="center"/>
    </xf>
    <xf numFmtId="166" fontId="8" fillId="10" borderId="11" xfId="7" applyFont="1" applyFill="1" applyBorder="1" applyAlignment="1">
      <alignment horizontal="justify" vertical="center"/>
    </xf>
    <xf numFmtId="172" fontId="8" fillId="10" borderId="11" xfId="0" applyNumberFormat="1" applyFont="1" applyFill="1" applyBorder="1" applyAlignment="1">
      <alignment horizontal="center" vertical="center"/>
    </xf>
    <xf numFmtId="1" fontId="8" fillId="10" borderId="11" xfId="0" applyNumberFormat="1" applyFont="1" applyFill="1" applyBorder="1" applyAlignment="1">
      <alignment horizontal="center" vertical="center"/>
    </xf>
    <xf numFmtId="0" fontId="8" fillId="10" borderId="11" xfId="0" applyFont="1" applyFill="1" applyBorder="1" applyAlignment="1">
      <alignment horizontal="center" vertical="center"/>
    </xf>
    <xf numFmtId="173" fontId="8" fillId="10" borderId="11" xfId="0" applyNumberFormat="1" applyFont="1" applyFill="1" applyBorder="1" applyAlignment="1">
      <alignment vertical="center"/>
    </xf>
    <xf numFmtId="0" fontId="8" fillId="10" borderId="12" xfId="0" applyFont="1" applyFill="1" applyBorder="1" applyAlignment="1">
      <alignment horizontal="justify" vertical="center"/>
    </xf>
    <xf numFmtId="1" fontId="8" fillId="8" borderId="15" xfId="0" applyNumberFormat="1" applyFont="1" applyFill="1" applyBorder="1" applyAlignment="1">
      <alignment horizontal="center" vertical="center"/>
    </xf>
    <xf numFmtId="0" fontId="8" fillId="8" borderId="9" xfId="0" applyFont="1" applyFill="1" applyBorder="1" applyAlignment="1">
      <alignment vertical="center"/>
    </xf>
    <xf numFmtId="0" fontId="8" fillId="8" borderId="9" xfId="0" applyFont="1" applyFill="1" applyBorder="1" applyAlignment="1">
      <alignment horizontal="justify" vertical="center"/>
    </xf>
    <xf numFmtId="10" fontId="9" fillId="8" borderId="9" xfId="6" applyNumberFormat="1" applyFont="1" applyFill="1" applyBorder="1" applyAlignment="1">
      <alignment horizontal="center" vertical="center"/>
    </xf>
    <xf numFmtId="166" fontId="8" fillId="8" borderId="9" xfId="7" applyFont="1" applyFill="1" applyBorder="1" applyAlignment="1">
      <alignment horizontal="justify" vertical="center"/>
    </xf>
    <xf numFmtId="172" fontId="8" fillId="8" borderId="9" xfId="0" applyNumberFormat="1" applyFont="1" applyFill="1" applyBorder="1" applyAlignment="1">
      <alignment horizontal="center" vertical="center"/>
    </xf>
    <xf numFmtId="1" fontId="8" fillId="8" borderId="9" xfId="0" applyNumberFormat="1" applyFont="1" applyFill="1" applyBorder="1" applyAlignment="1">
      <alignment horizontal="center" vertical="center"/>
    </xf>
    <xf numFmtId="0" fontId="8" fillId="8" borderId="9" xfId="0" applyFont="1" applyFill="1" applyBorder="1" applyAlignment="1">
      <alignment horizontal="center" vertical="center"/>
    </xf>
    <xf numFmtId="173" fontId="8" fillId="8" borderId="9" xfId="0" applyNumberFormat="1" applyFont="1" applyFill="1" applyBorder="1" applyAlignment="1">
      <alignment vertical="center"/>
    </xf>
    <xf numFmtId="0" fontId="8" fillId="8" borderId="10" xfId="0" applyFont="1" applyFill="1" applyBorder="1" applyAlignment="1">
      <alignment horizontal="justify" vertical="center"/>
    </xf>
    <xf numFmtId="1" fontId="8" fillId="2" borderId="16" xfId="0" applyNumberFormat="1" applyFont="1" applyFill="1" applyBorder="1" applyAlignment="1">
      <alignment vertical="center" wrapText="1"/>
    </xf>
    <xf numFmtId="1" fontId="8" fillId="2" borderId="0" xfId="0" applyNumberFormat="1" applyFont="1" applyFill="1" applyAlignment="1">
      <alignment vertical="center" wrapText="1"/>
    </xf>
    <xf numFmtId="1" fontId="8" fillId="2" borderId="18" xfId="0" applyNumberFormat="1" applyFont="1" applyFill="1" applyBorder="1" applyAlignment="1">
      <alignment vertical="center" wrapText="1"/>
    </xf>
    <xf numFmtId="1" fontId="8" fillId="11" borderId="42" xfId="0" applyNumberFormat="1" applyFont="1" applyFill="1" applyBorder="1" applyAlignment="1">
      <alignment horizontal="left" vertical="center" wrapText="1" indent="1"/>
    </xf>
    <xf numFmtId="0" fontId="8" fillId="11" borderId="11" xfId="0" applyFont="1" applyFill="1" applyBorder="1" applyAlignment="1">
      <alignment vertical="center"/>
    </xf>
    <xf numFmtId="0" fontId="8" fillId="11" borderId="11" xfId="0" applyFont="1" applyFill="1" applyBorder="1" applyAlignment="1">
      <alignment horizontal="justify" vertical="center"/>
    </xf>
    <xf numFmtId="10" fontId="9" fillId="11" borderId="11" xfId="6" applyNumberFormat="1" applyFont="1" applyFill="1" applyBorder="1" applyAlignment="1">
      <alignment horizontal="center" vertical="center"/>
    </xf>
    <xf numFmtId="166" fontId="8" fillId="11" borderId="11" xfId="7" applyFont="1" applyFill="1" applyBorder="1" applyAlignment="1">
      <alignment horizontal="justify" vertical="center"/>
    </xf>
    <xf numFmtId="172" fontId="8" fillId="11" borderId="11" xfId="0" applyNumberFormat="1" applyFont="1" applyFill="1" applyBorder="1" applyAlignment="1">
      <alignment horizontal="center" vertical="center"/>
    </xf>
    <xf numFmtId="173" fontId="8" fillId="11" borderId="11" xfId="0" applyNumberFormat="1" applyFont="1" applyFill="1" applyBorder="1" applyAlignment="1">
      <alignment vertical="center"/>
    </xf>
    <xf numFmtId="0" fontId="8" fillId="11" borderId="12" xfId="0" applyFont="1" applyFill="1" applyBorder="1" applyAlignment="1">
      <alignment horizontal="justify" vertical="center"/>
    </xf>
    <xf numFmtId="0" fontId="8" fillId="2" borderId="16" xfId="0" applyFont="1" applyFill="1" applyBorder="1" applyAlignment="1">
      <alignment vertical="center" wrapText="1"/>
    </xf>
    <xf numFmtId="0" fontId="8" fillId="2" borderId="0" xfId="0" applyFont="1" applyFill="1" applyAlignment="1">
      <alignment vertical="center" wrapText="1"/>
    </xf>
    <xf numFmtId="0" fontId="8" fillId="2" borderId="18" xfId="0" applyFont="1" applyFill="1" applyBorder="1" applyAlignment="1">
      <alignment vertical="center" wrapText="1"/>
    </xf>
    <xf numFmtId="0" fontId="11" fillId="2" borderId="16" xfId="0" applyFont="1" applyFill="1" applyBorder="1" applyAlignment="1">
      <alignment vertical="center" wrapText="1"/>
    </xf>
    <xf numFmtId="0" fontId="11" fillId="2" borderId="0" xfId="0" applyFont="1" applyFill="1" applyAlignment="1">
      <alignment vertical="center" wrapText="1"/>
    </xf>
    <xf numFmtId="0" fontId="11" fillId="2" borderId="18" xfId="0" applyFont="1" applyFill="1" applyBorder="1" applyAlignment="1">
      <alignment vertical="center" wrapText="1"/>
    </xf>
    <xf numFmtId="166" fontId="6" fillId="0" borderId="42" xfId="7" applyFont="1" applyFill="1" applyBorder="1" applyAlignment="1">
      <alignment horizontal="center" vertical="center" wrapText="1"/>
    </xf>
    <xf numFmtId="1" fontId="11" fillId="0" borderId="42" xfId="0" applyNumberFormat="1" applyFont="1" applyBorder="1" applyAlignment="1">
      <alignment horizontal="center" vertical="center" wrapText="1"/>
    </xf>
    <xf numFmtId="166" fontId="11" fillId="0" borderId="41" xfId="7" applyFont="1" applyBorder="1" applyAlignment="1">
      <alignment horizontal="center" vertical="center" wrapText="1"/>
    </xf>
    <xf numFmtId="166" fontId="11" fillId="6" borderId="41" xfId="7" applyFont="1" applyFill="1" applyBorder="1" applyAlignment="1">
      <alignment horizontal="center" vertical="center" wrapText="1"/>
    </xf>
    <xf numFmtId="0" fontId="11" fillId="2" borderId="21" xfId="0" applyFont="1" applyFill="1" applyBorder="1"/>
    <xf numFmtId="0" fontId="11" fillId="2" borderId="22" xfId="0" applyFont="1" applyFill="1" applyBorder="1"/>
    <xf numFmtId="0" fontId="11" fillId="2" borderId="22" xfId="0" applyFont="1" applyFill="1" applyBorder="1" applyAlignment="1">
      <alignment horizontal="justify"/>
    </xf>
    <xf numFmtId="0" fontId="11" fillId="2" borderId="22" xfId="0" applyFont="1" applyFill="1" applyBorder="1" applyAlignment="1">
      <alignment horizontal="justify" vertical="center" wrapText="1"/>
    </xf>
    <xf numFmtId="0" fontId="11" fillId="2" borderId="22" xfId="0" applyFont="1" applyFill="1" applyBorder="1" applyAlignment="1">
      <alignment horizontal="justify" vertical="center"/>
    </xf>
    <xf numFmtId="1" fontId="11" fillId="2" borderId="22" xfId="0" applyNumberFormat="1" applyFont="1" applyFill="1" applyBorder="1" applyAlignment="1">
      <alignment horizontal="justify" vertical="center"/>
    </xf>
    <xf numFmtId="10" fontId="6" fillId="2" borderId="24" xfId="6" applyNumberFormat="1" applyFont="1" applyFill="1" applyBorder="1" applyAlignment="1">
      <alignment horizontal="center" vertical="center"/>
    </xf>
    <xf numFmtId="166" fontId="8" fillId="0" borderId="23" xfId="7" applyFont="1" applyBorder="1" applyAlignment="1">
      <alignment horizontal="center" vertical="center"/>
    </xf>
    <xf numFmtId="0" fontId="11" fillId="2" borderId="21" xfId="0" applyFont="1" applyFill="1" applyBorder="1" applyAlignment="1">
      <alignment horizontal="justify" vertical="center" wrapText="1"/>
    </xf>
    <xf numFmtId="0" fontId="11" fillId="2" borderId="24" xfId="0" applyFont="1" applyFill="1" applyBorder="1" applyAlignment="1">
      <alignment horizontal="justify" vertical="center" wrapText="1"/>
    </xf>
    <xf numFmtId="1" fontId="11" fillId="2" borderId="21" xfId="0" applyNumberFormat="1" applyFont="1" applyFill="1" applyBorder="1" applyAlignment="1">
      <alignment horizontal="center" vertical="center"/>
    </xf>
    <xf numFmtId="1" fontId="11" fillId="2" borderId="22" xfId="0" applyNumberFormat="1" applyFont="1" applyFill="1" applyBorder="1" applyAlignment="1">
      <alignment horizontal="center" vertical="center"/>
    </xf>
    <xf numFmtId="1" fontId="11" fillId="2" borderId="22" xfId="0" applyNumberFormat="1" applyFont="1" applyFill="1" applyBorder="1" applyAlignment="1">
      <alignment horizontal="center" vertical="center" textRotation="180" wrapText="1"/>
    </xf>
    <xf numFmtId="173" fontId="11" fillId="2" borderId="22" xfId="0" applyNumberFormat="1" applyFont="1" applyFill="1" applyBorder="1" applyAlignment="1">
      <alignment horizontal="center" vertical="center"/>
    </xf>
    <xf numFmtId="0" fontId="11" fillId="2" borderId="24" xfId="0" applyFont="1" applyFill="1" applyBorder="1" applyAlignment="1">
      <alignment horizontal="justify" vertical="center"/>
    </xf>
    <xf numFmtId="0" fontId="11" fillId="2" borderId="0" xfId="0" applyFont="1" applyFill="1"/>
    <xf numFmtId="0" fontId="11" fillId="2" borderId="0" xfId="0" applyFont="1" applyFill="1" applyAlignment="1">
      <alignment horizontal="justify"/>
    </xf>
    <xf numFmtId="0" fontId="11" fillId="2" borderId="0" xfId="0" applyFont="1" applyFill="1" applyAlignment="1">
      <alignment horizontal="justify" vertical="center"/>
    </xf>
    <xf numFmtId="10" fontId="6" fillId="2" borderId="0" xfId="6" applyNumberFormat="1" applyFont="1" applyFill="1" applyAlignment="1">
      <alignment horizontal="center" vertical="center"/>
    </xf>
    <xf numFmtId="172" fontId="11" fillId="0" borderId="0" xfId="0" applyNumberFormat="1" applyFont="1" applyAlignment="1">
      <alignment horizontal="justify" vertical="center"/>
    </xf>
    <xf numFmtId="172" fontId="11" fillId="0" borderId="0" xfId="0" applyNumberFormat="1" applyFont="1" applyAlignment="1">
      <alignment horizontal="center" vertical="center"/>
    </xf>
    <xf numFmtId="1" fontId="11" fillId="2" borderId="0" xfId="0" applyNumberFormat="1" applyFont="1" applyFill="1" applyAlignment="1">
      <alignment horizontal="center" vertical="center"/>
    </xf>
    <xf numFmtId="0" fontId="11" fillId="2" borderId="0" xfId="0" applyFont="1" applyFill="1" applyAlignment="1">
      <alignment horizontal="center" vertical="center"/>
    </xf>
    <xf numFmtId="172" fontId="11" fillId="2" borderId="0" xfId="0" applyNumberFormat="1" applyFont="1" applyFill="1" applyAlignment="1">
      <alignment horizontal="center" vertical="center"/>
    </xf>
    <xf numFmtId="172" fontId="11" fillId="2" borderId="0" xfId="0" applyNumberFormat="1" applyFont="1" applyFill="1" applyAlignment="1">
      <alignment horizontal="justify" vertical="center"/>
    </xf>
    <xf numFmtId="0" fontId="8" fillId="2" borderId="0" xfId="0" applyFont="1" applyFill="1"/>
    <xf numFmtId="0" fontId="11" fillId="0" borderId="0" xfId="0" applyFont="1" applyAlignment="1">
      <alignment horizontal="justify"/>
    </xf>
    <xf numFmtId="10" fontId="6" fillId="0" borderId="0" xfId="6" applyNumberFormat="1" applyFont="1" applyAlignment="1">
      <alignment horizontal="center"/>
    </xf>
    <xf numFmtId="172" fontId="4" fillId="0" borderId="0" xfId="0" applyNumberFormat="1" applyFont="1" applyFill="1" applyAlignment="1">
      <alignment horizontal="center" vertical="center"/>
    </xf>
    <xf numFmtId="172" fontId="4" fillId="0" borderId="0" xfId="0" applyNumberFormat="1" applyFont="1" applyFill="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vertical="center" wrapText="1"/>
    </xf>
    <xf numFmtId="3" fontId="8" fillId="0" borderId="7" xfId="0" applyNumberFormat="1" applyFont="1" applyBorder="1" applyAlignment="1">
      <alignment horizontal="left" vertical="center" wrapText="1"/>
    </xf>
    <xf numFmtId="0" fontId="5" fillId="0" borderId="9" xfId="0" applyFont="1" applyBorder="1" applyAlignment="1">
      <alignment horizontal="justify" vertical="center"/>
    </xf>
    <xf numFmtId="176" fontId="5" fillId="0" borderId="9" xfId="2" applyNumberFormat="1" applyFont="1" applyBorder="1" applyAlignment="1">
      <alignment horizontal="right" vertical="center"/>
    </xf>
    <xf numFmtId="0" fontId="5" fillId="0" borderId="17" xfId="0" applyFont="1" applyBorder="1" applyAlignment="1">
      <alignment vertical="center"/>
    </xf>
    <xf numFmtId="0" fontId="5" fillId="12" borderId="42" xfId="0" applyFont="1" applyFill="1" applyBorder="1" applyAlignment="1">
      <alignment horizontal="center" vertical="center" textRotation="90" wrapText="1"/>
    </xf>
    <xf numFmtId="49" fontId="5" fillId="12" borderId="42" xfId="0" applyNumberFormat="1" applyFont="1" applyFill="1" applyBorder="1" applyAlignment="1">
      <alignment horizontal="center" vertical="center" textRotation="90" wrapText="1"/>
    </xf>
    <xf numFmtId="1" fontId="5" fillId="13" borderId="28" xfId="0" applyNumberFormat="1" applyFont="1" applyFill="1" applyBorder="1" applyAlignment="1">
      <alignment horizontal="left" vertical="center" wrapText="1"/>
    </xf>
    <xf numFmtId="176" fontId="5" fillId="13" borderId="11" xfId="2" applyNumberFormat="1" applyFont="1" applyFill="1" applyBorder="1" applyAlignment="1">
      <alignment horizontal="right" vertical="center"/>
    </xf>
    <xf numFmtId="173" fontId="5" fillId="13" borderId="9" xfId="0" applyNumberFormat="1" applyFont="1" applyFill="1" applyBorder="1" applyAlignment="1">
      <alignment vertical="center"/>
    </xf>
    <xf numFmtId="0" fontId="5" fillId="13" borderId="13" xfId="0" applyFont="1" applyFill="1" applyBorder="1" applyAlignment="1">
      <alignment horizontal="justify" vertical="center"/>
    </xf>
    <xf numFmtId="1" fontId="5" fillId="14" borderId="15" xfId="0" applyNumberFormat="1" applyFont="1" applyFill="1" applyBorder="1" applyAlignment="1">
      <alignment horizontal="center" vertical="center"/>
    </xf>
    <xf numFmtId="171" fontId="5" fillId="14" borderId="9" xfId="0" applyNumberFormat="1" applyFont="1" applyFill="1" applyBorder="1" applyAlignment="1">
      <alignment horizontal="center" vertical="center"/>
    </xf>
    <xf numFmtId="176" fontId="5" fillId="14" borderId="9" xfId="2" applyNumberFormat="1" applyFont="1" applyFill="1" applyBorder="1" applyAlignment="1">
      <alignment horizontal="right" vertical="center"/>
    </xf>
    <xf numFmtId="173" fontId="5" fillId="14" borderId="9" xfId="0" applyNumberFormat="1" applyFont="1" applyFill="1" applyBorder="1" applyAlignment="1">
      <alignment vertical="center"/>
    </xf>
    <xf numFmtId="0" fontId="5" fillId="14" borderId="17" xfId="0" applyFont="1" applyFill="1" applyBorder="1" applyAlignment="1">
      <alignment horizontal="justify" vertical="center"/>
    </xf>
    <xf numFmtId="1" fontId="4" fillId="6" borderId="5" xfId="0" applyNumberFormat="1" applyFont="1" applyFill="1" applyBorder="1" applyAlignment="1">
      <alignment horizontal="center" vertical="center" wrapText="1"/>
    </xf>
    <xf numFmtId="0" fontId="4" fillId="6" borderId="41" xfId="17" applyFont="1" applyFill="1" applyBorder="1" applyAlignment="1">
      <alignment horizontal="justify" vertical="center" wrapText="1"/>
    </xf>
    <xf numFmtId="170" fontId="4" fillId="0" borderId="41" xfId="0" applyNumberFormat="1" applyFont="1" applyBorder="1" applyAlignment="1">
      <alignment horizontal="center" vertical="center" wrapText="1"/>
    </xf>
    <xf numFmtId="170" fontId="4" fillId="0" borderId="41" xfId="0" applyNumberFormat="1" applyFont="1" applyBorder="1" applyAlignment="1" applyProtection="1">
      <alignment horizontal="center" vertical="center" wrapText="1"/>
      <protection locked="0"/>
    </xf>
    <xf numFmtId="1" fontId="4" fillId="0" borderId="21" xfId="0" applyNumberFormat="1" applyFont="1" applyBorder="1" applyAlignment="1">
      <alignment vertical="center"/>
    </xf>
    <xf numFmtId="0" fontId="4" fillId="0" borderId="22" xfId="0" applyFont="1" applyBorder="1" applyAlignment="1">
      <alignment vertical="center"/>
    </xf>
    <xf numFmtId="0" fontId="4" fillId="0" borderId="22" xfId="0" applyFont="1" applyBorder="1" applyAlignment="1">
      <alignment vertical="center" wrapText="1"/>
    </xf>
    <xf numFmtId="0" fontId="4" fillId="0" borderId="22" xfId="0" applyFont="1" applyBorder="1" applyAlignment="1">
      <alignment horizontal="justify" vertical="center"/>
    </xf>
    <xf numFmtId="0" fontId="4" fillId="0" borderId="22" xfId="0" applyFont="1" applyBorder="1" applyAlignment="1">
      <alignment horizontal="center" vertical="center"/>
    </xf>
    <xf numFmtId="0" fontId="4" fillId="0" borderId="21" xfId="0" applyFont="1" applyBorder="1" applyAlignment="1">
      <alignment horizontal="justify" vertical="center"/>
    </xf>
    <xf numFmtId="0" fontId="4" fillId="0" borderId="24" xfId="0" applyFont="1" applyBorder="1" applyAlignment="1">
      <alignment horizontal="justify" vertical="center"/>
    </xf>
    <xf numFmtId="166" fontId="5" fillId="0" borderId="23" xfId="1" applyFont="1" applyBorder="1" applyAlignment="1">
      <alignment horizontal="right" vertical="center"/>
    </xf>
    <xf numFmtId="1" fontId="4" fillId="6" borderId="21" xfId="0" applyNumberFormat="1" applyFont="1" applyFill="1" applyBorder="1" applyAlignment="1">
      <alignment horizontal="center" vertical="center"/>
    </xf>
    <xf numFmtId="0" fontId="4" fillId="6" borderId="22" xfId="0" applyFont="1" applyFill="1" applyBorder="1" applyAlignment="1">
      <alignment horizontal="justify" vertical="center"/>
    </xf>
    <xf numFmtId="173" fontId="4" fillId="0" borderId="22" xfId="0" applyNumberFormat="1" applyFont="1" applyBorder="1" applyAlignment="1">
      <alignment horizontal="right" vertical="center"/>
    </xf>
    <xf numFmtId="173" fontId="4" fillId="0" borderId="22" xfId="0" applyNumberFormat="1" applyFont="1" applyBorder="1" applyAlignment="1">
      <alignment horizontal="center" vertical="center"/>
    </xf>
    <xf numFmtId="176" fontId="5" fillId="0" borderId="0" xfId="2" applyNumberFormat="1" applyFont="1" applyAlignment="1">
      <alignment horizontal="right" vertical="center"/>
    </xf>
    <xf numFmtId="172" fontId="5" fillId="6" borderId="0" xfId="0" applyNumberFormat="1" applyFont="1" applyFill="1" applyAlignment="1">
      <alignment vertical="center"/>
    </xf>
    <xf numFmtId="0" fontId="4" fillId="6" borderId="0" xfId="0" applyFont="1" applyFill="1" applyAlignment="1">
      <alignment horizontal="justify"/>
    </xf>
    <xf numFmtId="178" fontId="5" fillId="6" borderId="0" xfId="0" applyNumberFormat="1" applyFont="1" applyFill="1" applyAlignment="1">
      <alignment horizontal="right" vertical="center"/>
    </xf>
    <xf numFmtId="179" fontId="4" fillId="6" borderId="0" xfId="0" applyNumberFormat="1" applyFont="1" applyFill="1" applyAlignment="1">
      <alignment vertical="center"/>
    </xf>
    <xf numFmtId="1" fontId="4" fillId="6" borderId="0" xfId="0" applyNumberFormat="1" applyFont="1" applyFill="1"/>
    <xf numFmtId="176" fontId="4" fillId="0" borderId="0" xfId="2" applyNumberFormat="1" applyFont="1" applyAlignment="1">
      <alignment horizontal="right" vertical="center"/>
    </xf>
    <xf numFmtId="176" fontId="4" fillId="6" borderId="0" xfId="2" applyNumberFormat="1" applyFont="1" applyFill="1" applyAlignment="1">
      <alignment horizontal="right" vertical="center"/>
    </xf>
    <xf numFmtId="0" fontId="4" fillId="0" borderId="16" xfId="0" applyFont="1" applyFill="1" applyBorder="1"/>
    <xf numFmtId="0" fontId="4" fillId="0" borderId="18" xfId="0" applyFont="1" applyFill="1" applyBorder="1"/>
    <xf numFmtId="0" fontId="4" fillId="0" borderId="0" xfId="0" applyFont="1" applyFill="1" applyAlignment="1">
      <alignment vertical="center"/>
    </xf>
    <xf numFmtId="0" fontId="5" fillId="0" borderId="0" xfId="0" applyFont="1" applyFill="1" applyAlignment="1">
      <alignment vertical="center"/>
    </xf>
    <xf numFmtId="171" fontId="4" fillId="0" borderId="0" xfId="0" applyNumberFormat="1" applyFont="1" applyFill="1" applyAlignment="1">
      <alignment horizontal="center" vertical="center"/>
    </xf>
    <xf numFmtId="0" fontId="4" fillId="0" borderId="15" xfId="0" applyFont="1" applyFill="1" applyBorder="1"/>
    <xf numFmtId="0" fontId="4" fillId="0" borderId="10" xfId="0" applyFont="1" applyFill="1" applyBorder="1"/>
    <xf numFmtId="0" fontId="4" fillId="0" borderId="9" xfId="0" applyFont="1" applyFill="1" applyBorder="1"/>
    <xf numFmtId="0" fontId="9" fillId="0" borderId="3" xfId="0" applyFont="1" applyBorder="1" applyAlignment="1">
      <alignment vertical="center"/>
    </xf>
    <xf numFmtId="0" fontId="4" fillId="0" borderId="15" xfId="0" applyFont="1" applyBorder="1" applyAlignment="1">
      <alignment horizontal="justify" vertical="center"/>
    </xf>
    <xf numFmtId="0" fontId="5" fillId="0" borderId="9" xfId="0" applyFont="1" applyBorder="1" applyAlignment="1">
      <alignment horizontal="justify" vertical="center" wrapText="1"/>
    </xf>
    <xf numFmtId="0" fontId="5" fillId="6" borderId="0" xfId="0" applyFont="1" applyFill="1"/>
    <xf numFmtId="0" fontId="10" fillId="0" borderId="41" xfId="0" applyFont="1" applyFill="1" applyBorder="1" applyAlignment="1">
      <alignment horizontal="justify" vertical="center" wrapText="1"/>
    </xf>
    <xf numFmtId="0" fontId="10" fillId="0" borderId="41" xfId="0" applyFont="1" applyFill="1" applyBorder="1" applyAlignment="1">
      <alignment horizontal="left" vertical="center" wrapText="1"/>
    </xf>
    <xf numFmtId="0" fontId="4" fillId="0" borderId="0" xfId="0" applyFont="1" applyFill="1" applyAlignment="1">
      <alignment vertical="center" textRotation="90" wrapText="1"/>
    </xf>
    <xf numFmtId="0" fontId="4" fillId="0" borderId="18" xfId="0" applyFont="1" applyFill="1" applyBorder="1" applyAlignment="1">
      <alignment vertical="center" textRotation="90" wrapText="1"/>
    </xf>
    <xf numFmtId="3" fontId="6" fillId="0" borderId="41" xfId="0" applyNumberFormat="1" applyFont="1" applyFill="1" applyBorder="1" applyAlignment="1">
      <alignment horizontal="center" vertical="center" wrapText="1"/>
    </xf>
    <xf numFmtId="0" fontId="6" fillId="0" borderId="41" xfId="0" applyFont="1" applyFill="1" applyBorder="1" applyAlignment="1">
      <alignment horizontal="justify" vertical="center"/>
    </xf>
    <xf numFmtId="1" fontId="6" fillId="0" borderId="41" xfId="0" applyNumberFormat="1" applyFont="1" applyFill="1" applyBorder="1" applyAlignment="1">
      <alignment horizontal="center" vertical="center"/>
    </xf>
    <xf numFmtId="0" fontId="6" fillId="0" borderId="41" xfId="0" applyFont="1" applyFill="1" applyBorder="1" applyAlignment="1">
      <alignment horizontal="left" vertical="center" wrapText="1"/>
    </xf>
    <xf numFmtId="0" fontId="4" fillId="0" borderId="0" xfId="0" applyFont="1"/>
    <xf numFmtId="0" fontId="4" fillId="0" borderId="0" xfId="0" applyFont="1" applyAlignment="1">
      <alignment wrapText="1"/>
    </xf>
    <xf numFmtId="0" fontId="4" fillId="6" borderId="16" xfId="0" applyFont="1" applyFill="1" applyBorder="1" applyAlignment="1">
      <alignment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6" borderId="10" xfId="0" applyFont="1" applyFill="1" applyBorder="1" applyAlignment="1">
      <alignment vertical="center" wrapText="1"/>
    </xf>
    <xf numFmtId="172" fontId="4" fillId="0" borderId="0" xfId="0" applyNumberFormat="1" applyFont="1"/>
    <xf numFmtId="0" fontId="4" fillId="0" borderId="0" xfId="0" applyFont="1" applyFill="1"/>
    <xf numFmtId="0" fontId="4" fillId="0" borderId="0" xfId="0" applyFont="1" applyAlignment="1">
      <alignment horizontal="justify" vertical="center"/>
    </xf>
    <xf numFmtId="0" fontId="5" fillId="0" borderId="0" xfId="0" applyFont="1"/>
    <xf numFmtId="0" fontId="4" fillId="14" borderId="12" xfId="0" applyFont="1" applyFill="1" applyBorder="1" applyAlignment="1">
      <alignment horizontal="justify" vertical="center"/>
    </xf>
    <xf numFmtId="0" fontId="4" fillId="0" borderId="0" xfId="0" applyFont="1" applyAlignment="1">
      <alignment horizontal="justify" vertical="center" wrapText="1"/>
    </xf>
    <xf numFmtId="0" fontId="5" fillId="13" borderId="29" xfId="0" applyFont="1" applyFill="1" applyBorder="1" applyAlignment="1">
      <alignment horizontal="center" vertical="center" wrapText="1"/>
    </xf>
    <xf numFmtId="0" fontId="5" fillId="13" borderId="15" xfId="0" applyFont="1" applyFill="1" applyBorder="1" applyAlignment="1">
      <alignment horizontal="left" vertical="center"/>
    </xf>
    <xf numFmtId="0" fontId="5" fillId="13" borderId="9" xfId="0" applyFont="1" applyFill="1" applyBorder="1" applyAlignment="1">
      <alignment horizontal="left" vertical="center" wrapText="1"/>
    </xf>
    <xf numFmtId="0" fontId="5" fillId="13" borderId="9" xfId="0" applyFont="1" applyFill="1" applyBorder="1" applyAlignment="1">
      <alignment horizontal="justify" vertical="center" wrapText="1"/>
    </xf>
    <xf numFmtId="0" fontId="5" fillId="13" borderId="9" xfId="0" applyFont="1" applyFill="1" applyBorder="1" applyAlignment="1">
      <alignment horizontal="center" vertical="center" wrapText="1"/>
    </xf>
    <xf numFmtId="0" fontId="5" fillId="13" borderId="17" xfId="0" applyFont="1" applyFill="1" applyBorder="1" applyAlignment="1">
      <alignment horizontal="justify" vertical="center" wrapText="1"/>
    </xf>
    <xf numFmtId="0" fontId="5" fillId="6" borderId="5" xfId="0" applyFont="1" applyFill="1" applyBorder="1" applyAlignment="1">
      <alignment vertical="center" wrapText="1"/>
    </xf>
    <xf numFmtId="0" fontId="5" fillId="6" borderId="18" xfId="0" applyFont="1" applyFill="1" applyBorder="1" applyAlignment="1">
      <alignment vertical="center" wrapText="1"/>
    </xf>
    <xf numFmtId="0" fontId="5" fillId="14" borderId="0" xfId="0" applyFont="1" applyFill="1" applyBorder="1" applyAlignment="1">
      <alignment vertical="center"/>
    </xf>
    <xf numFmtId="0" fontId="5" fillId="14" borderId="0" xfId="0" applyFont="1" applyFill="1" applyBorder="1" applyAlignment="1">
      <alignment horizontal="justify" vertical="center"/>
    </xf>
    <xf numFmtId="0" fontId="5" fillId="14" borderId="0" xfId="0" applyFont="1" applyFill="1" applyBorder="1" applyAlignment="1">
      <alignment horizontal="center" vertical="center"/>
    </xf>
    <xf numFmtId="0" fontId="5" fillId="14" borderId="30" xfId="0" applyFont="1" applyFill="1" applyBorder="1" applyAlignment="1">
      <alignment horizontal="justify" vertical="center"/>
    </xf>
    <xf numFmtId="0" fontId="5" fillId="6" borderId="16" xfId="0" applyFont="1" applyFill="1" applyBorder="1" applyAlignment="1">
      <alignment vertical="center" wrapText="1"/>
    </xf>
    <xf numFmtId="0" fontId="9" fillId="15" borderId="11" xfId="0" applyFont="1" applyFill="1" applyBorder="1" applyAlignment="1">
      <alignment horizontal="left" vertical="center"/>
    </xf>
    <xf numFmtId="0" fontId="9" fillId="15" borderId="11" xfId="0" applyFont="1" applyFill="1" applyBorder="1" applyAlignment="1">
      <alignment horizontal="justify" vertical="center"/>
    </xf>
    <xf numFmtId="0" fontId="9" fillId="15" borderId="11" xfId="0" applyFont="1" applyFill="1" applyBorder="1" applyAlignment="1">
      <alignment horizontal="center" vertical="center"/>
    </xf>
    <xf numFmtId="0" fontId="6" fillId="15" borderId="12" xfId="0" applyFont="1" applyFill="1" applyBorder="1" applyAlignment="1">
      <alignment horizontal="justify" vertical="center"/>
    </xf>
    <xf numFmtId="0" fontId="5" fillId="6" borderId="15" xfId="0" applyFont="1" applyFill="1" applyBorder="1" applyAlignment="1">
      <alignment vertical="center" wrapText="1"/>
    </xf>
    <xf numFmtId="0" fontId="5" fillId="6" borderId="10" xfId="0" applyFont="1" applyFill="1" applyBorder="1" applyAlignment="1">
      <alignment vertical="center" wrapText="1"/>
    </xf>
    <xf numFmtId="0" fontId="5" fillId="14" borderId="11" xfId="0" applyFont="1" applyFill="1" applyBorder="1" applyAlignment="1">
      <alignment horizontal="justify" vertical="center"/>
    </xf>
    <xf numFmtId="0" fontId="5" fillId="14" borderId="11" xfId="0" applyFont="1" applyFill="1" applyBorder="1" applyAlignment="1">
      <alignment horizontal="center" vertical="center"/>
    </xf>
    <xf numFmtId="0" fontId="4" fillId="6" borderId="16" xfId="0" applyNumberFormat="1" applyFont="1" applyFill="1" applyBorder="1" applyAlignment="1">
      <alignment vertical="center" wrapText="1"/>
    </xf>
    <xf numFmtId="0" fontId="4" fillId="6" borderId="0" xfId="0" applyNumberFormat="1" applyFont="1" applyFill="1" applyBorder="1" applyAlignment="1">
      <alignment vertical="center" wrapText="1"/>
    </xf>
    <xf numFmtId="0" fontId="4" fillId="6" borderId="18" xfId="0" applyNumberFormat="1" applyFont="1" applyFill="1" applyBorder="1" applyAlignment="1">
      <alignment vertical="center" wrapText="1"/>
    </xf>
    <xf numFmtId="0" fontId="5" fillId="14" borderId="11" xfId="0" applyFont="1" applyFill="1" applyBorder="1" applyAlignment="1">
      <alignment vertical="center"/>
    </xf>
    <xf numFmtId="0" fontId="8" fillId="15" borderId="11" xfId="0" applyFont="1" applyFill="1" applyBorder="1" applyAlignment="1">
      <alignment horizontal="left" vertical="center"/>
    </xf>
    <xf numFmtId="0" fontId="8" fillId="15" borderId="11" xfId="0" applyFont="1" applyFill="1" applyBorder="1" applyAlignment="1">
      <alignment horizontal="justify" vertical="center"/>
    </xf>
    <xf numFmtId="0" fontId="8" fillId="15" borderId="11" xfId="0" applyFont="1" applyFill="1" applyBorder="1" applyAlignment="1">
      <alignment horizontal="center" vertical="center"/>
    </xf>
    <xf numFmtId="0" fontId="11" fillId="15" borderId="12" xfId="0" applyFont="1" applyFill="1" applyBorder="1" applyAlignment="1">
      <alignment horizontal="justify" vertical="center"/>
    </xf>
    <xf numFmtId="0" fontId="8" fillId="15" borderId="11" xfId="0" applyFont="1" applyFill="1" applyBorder="1" applyAlignment="1">
      <alignment vertical="center"/>
    </xf>
    <xf numFmtId="0" fontId="4" fillId="6" borderId="15" xfId="0" applyNumberFormat="1" applyFont="1" applyFill="1" applyBorder="1" applyAlignment="1">
      <alignment vertical="center" wrapText="1"/>
    </xf>
    <xf numFmtId="0" fontId="4" fillId="6" borderId="10" xfId="0" applyNumberFormat="1" applyFont="1" applyFill="1" applyBorder="1" applyAlignment="1">
      <alignment vertical="center" wrapText="1"/>
    </xf>
    <xf numFmtId="169" fontId="11" fillId="6" borderId="15" xfId="0" applyNumberFormat="1" applyFont="1" applyFill="1" applyBorder="1" applyAlignment="1">
      <alignment horizontal="center" vertical="center" wrapText="1"/>
    </xf>
    <xf numFmtId="0" fontId="4" fillId="0" borderId="0" xfId="0" applyNumberFormat="1" applyFont="1" applyAlignment="1">
      <alignment wrapText="1"/>
    </xf>
    <xf numFmtId="0" fontId="4" fillId="0" borderId="0" xfId="0" applyNumberFormat="1" applyFont="1" applyBorder="1" applyAlignment="1">
      <alignment horizontal="center" wrapText="1"/>
    </xf>
    <xf numFmtId="0" fontId="11"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4" fillId="6" borderId="0" xfId="0" applyFont="1" applyFill="1" applyBorder="1" applyAlignment="1">
      <alignment horizontal="justify" vertical="center" wrapText="1"/>
    </xf>
    <xf numFmtId="0" fontId="4" fillId="0" borderId="0" xfId="0" applyNumberFormat="1" applyFont="1" applyBorder="1" applyAlignment="1">
      <alignment wrapText="1"/>
    </xf>
    <xf numFmtId="0" fontId="4" fillId="0" borderId="0" xfId="0" applyFont="1" applyBorder="1" applyAlignment="1">
      <alignment wrapText="1"/>
    </xf>
    <xf numFmtId="172" fontId="5" fillId="0" borderId="0" xfId="0" applyNumberFormat="1" applyFont="1" applyBorder="1" applyAlignment="1">
      <alignment wrapText="1"/>
    </xf>
    <xf numFmtId="0" fontId="4" fillId="0" borderId="0" xfId="0" applyFont="1" applyBorder="1" applyAlignment="1">
      <alignment horizontal="justify" vertical="center" wrapText="1"/>
    </xf>
    <xf numFmtId="172" fontId="4" fillId="0" borderId="0" xfId="0" applyNumberFormat="1" applyFont="1" applyAlignment="1">
      <alignment horizontal="center" vertical="center" wrapText="1"/>
    </xf>
    <xf numFmtId="0" fontId="4" fillId="0" borderId="0" xfId="0" applyFont="1" applyAlignment="1">
      <alignment horizontal="justify" wrapText="1"/>
    </xf>
    <xf numFmtId="0" fontId="4" fillId="0" borderId="0" xfId="0" applyNumberFormat="1" applyFont="1" applyAlignment="1">
      <alignment horizontal="center" wrapText="1"/>
    </xf>
    <xf numFmtId="0" fontId="4" fillId="0" borderId="0" xfId="0" applyNumberFormat="1" applyFont="1" applyAlignment="1">
      <alignment horizontal="justify" wrapText="1"/>
    </xf>
    <xf numFmtId="0" fontId="4" fillId="0" borderId="0" xfId="0" applyFont="1" applyBorder="1" applyAlignment="1">
      <alignment horizontal="justify" wrapText="1"/>
    </xf>
    <xf numFmtId="172" fontId="4" fillId="0" borderId="0" xfId="0" applyNumberFormat="1" applyFont="1" applyBorder="1" applyAlignment="1">
      <alignment wrapText="1"/>
    </xf>
    <xf numFmtId="172" fontId="4" fillId="0" borderId="0" xfId="0" applyNumberFormat="1" applyFont="1" applyAlignment="1">
      <alignment wrapText="1"/>
    </xf>
    <xf numFmtId="0" fontId="4" fillId="0" borderId="0" xfId="0" applyFont="1" applyAlignment="1">
      <alignment horizontal="center"/>
    </xf>
    <xf numFmtId="0" fontId="5" fillId="0" borderId="5" xfId="0" applyFont="1" applyFill="1" applyBorder="1" applyAlignment="1">
      <alignment vertical="center" wrapText="1"/>
    </xf>
    <xf numFmtId="0" fontId="5" fillId="0" borderId="18" xfId="0" applyFont="1" applyFill="1" applyBorder="1" applyAlignment="1">
      <alignment vertical="center" wrapText="1"/>
    </xf>
    <xf numFmtId="0" fontId="4" fillId="0" borderId="16" xfId="0" applyFont="1" applyFill="1" applyBorder="1" applyAlignment="1">
      <alignment vertical="center" wrapText="1"/>
    </xf>
    <xf numFmtId="0" fontId="4" fillId="0" borderId="18" xfId="0" applyFont="1" applyFill="1" applyBorder="1" applyAlignment="1">
      <alignment vertical="center" wrapText="1"/>
    </xf>
    <xf numFmtId="0" fontId="4" fillId="0" borderId="0" xfId="0" applyFont="1" applyFill="1" applyAlignment="1">
      <alignment horizontal="justify" vertical="center"/>
    </xf>
    <xf numFmtId="0" fontId="6" fillId="0" borderId="41" xfId="0" applyFont="1" applyFill="1" applyBorder="1" applyAlignment="1">
      <alignment horizontal="justify" vertical="justify" wrapText="1"/>
    </xf>
    <xf numFmtId="0" fontId="6" fillId="0" borderId="41" xfId="0" applyFont="1" applyFill="1" applyBorder="1" applyAlignment="1">
      <alignment horizontal="justify" vertical="top"/>
    </xf>
    <xf numFmtId="0" fontId="6" fillId="0" borderId="41" xfId="0" applyFont="1" applyFill="1" applyBorder="1" applyAlignment="1">
      <alignment wrapText="1"/>
    </xf>
    <xf numFmtId="0" fontId="10" fillId="0" borderId="41" xfId="0" applyFont="1" applyFill="1" applyBorder="1" applyAlignment="1">
      <alignment horizontal="left" vertical="center"/>
    </xf>
    <xf numFmtId="0" fontId="6" fillId="0" borderId="41" xfId="0" applyFont="1" applyFill="1" applyBorder="1" applyAlignment="1">
      <alignment horizontal="justify" vertical="justify"/>
    </xf>
    <xf numFmtId="0" fontId="4" fillId="0" borderId="0" xfId="0" applyFont="1" applyAlignment="1">
      <alignment horizontal="justify"/>
    </xf>
    <xf numFmtId="0" fontId="5" fillId="0" borderId="0" xfId="0" applyFont="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1" fontId="5" fillId="15" borderId="11" xfId="0" applyNumberFormat="1" applyFont="1" applyFill="1" applyBorder="1" applyAlignment="1">
      <alignment horizontal="left" vertical="center"/>
    </xf>
    <xf numFmtId="171" fontId="5" fillId="15" borderId="11" xfId="0" applyNumberFormat="1" applyFont="1" applyFill="1" applyBorder="1" applyAlignment="1">
      <alignment horizontal="left" vertical="center"/>
    </xf>
    <xf numFmtId="172" fontId="5" fillId="15" borderId="11" xfId="0" applyNumberFormat="1" applyFont="1" applyFill="1" applyBorder="1" applyAlignment="1">
      <alignment horizontal="left" vertical="center"/>
    </xf>
    <xf numFmtId="4" fontId="5" fillId="15" borderId="11" xfId="0" applyNumberFormat="1" applyFont="1" applyFill="1" applyBorder="1" applyAlignment="1">
      <alignment horizontal="right" vertical="center" indent="2"/>
    </xf>
    <xf numFmtId="1" fontId="4" fillId="15" borderId="11" xfId="0" applyNumberFormat="1" applyFont="1" applyFill="1" applyBorder="1" applyAlignment="1">
      <alignment vertical="center" wrapText="1"/>
    </xf>
    <xf numFmtId="173" fontId="5" fillId="15" borderId="11" xfId="0" applyNumberFormat="1" applyFont="1" applyFill="1" applyBorder="1" applyAlignment="1">
      <alignment horizontal="left" vertical="center"/>
    </xf>
    <xf numFmtId="0" fontId="4" fillId="15" borderId="11" xfId="0" applyFont="1" applyFill="1" applyBorder="1"/>
    <xf numFmtId="0" fontId="4" fillId="15" borderId="12" xfId="0" applyFont="1" applyFill="1" applyBorder="1" applyAlignment="1">
      <alignment horizontal="justify"/>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1" fontId="5" fillId="6" borderId="16" xfId="0" applyNumberFormat="1" applyFont="1" applyFill="1" applyBorder="1" applyAlignment="1">
      <alignment horizontal="justify" vertical="center"/>
    </xf>
    <xf numFmtId="1" fontId="5" fillId="6" borderId="0" xfId="0" applyNumberFormat="1" applyFont="1" applyFill="1" applyAlignment="1">
      <alignment horizontal="justify" vertical="center"/>
    </xf>
    <xf numFmtId="1" fontId="5" fillId="6" borderId="18" xfId="0" applyNumberFormat="1" applyFont="1" applyFill="1" applyBorder="1" applyAlignment="1">
      <alignment horizontal="justify" vertical="center"/>
    </xf>
    <xf numFmtId="166" fontId="5" fillId="15" borderId="11" xfId="5" applyFont="1" applyFill="1" applyBorder="1" applyAlignment="1">
      <alignment vertical="center"/>
    </xf>
    <xf numFmtId="0" fontId="4" fillId="15" borderId="12" xfId="0" applyFont="1" applyFill="1" applyBorder="1" applyAlignment="1">
      <alignment horizontal="center" vertical="center"/>
    </xf>
    <xf numFmtId="1" fontId="6" fillId="0" borderId="16" xfId="0" applyNumberFormat="1" applyFont="1" applyFill="1" applyBorder="1" applyAlignment="1">
      <alignment horizontal="justify" vertical="center"/>
    </xf>
    <xf numFmtId="1" fontId="6" fillId="0" borderId="0" xfId="0" applyNumberFormat="1" applyFont="1" applyFill="1" applyAlignment="1">
      <alignment horizontal="justify" vertical="center"/>
    </xf>
    <xf numFmtId="0" fontId="6" fillId="0" borderId="16" xfId="0" applyFont="1" applyFill="1" applyBorder="1" applyAlignment="1">
      <alignment horizontal="justify" vertical="center"/>
    </xf>
    <xf numFmtId="0" fontId="6" fillId="0" borderId="0" xfId="0" applyFont="1" applyFill="1" applyAlignment="1">
      <alignment horizontal="justify" vertical="center"/>
    </xf>
    <xf numFmtId="0" fontId="6" fillId="0" borderId="12" xfId="0" applyFont="1" applyFill="1" applyBorder="1" applyAlignment="1">
      <alignment horizontal="center" vertical="center"/>
    </xf>
    <xf numFmtId="0" fontId="6" fillId="0" borderId="0" xfId="0" applyFont="1" applyFill="1"/>
    <xf numFmtId="0" fontId="6" fillId="0" borderId="18" xfId="0" applyFont="1" applyFill="1" applyBorder="1" applyAlignment="1">
      <alignment horizontal="justify" vertical="center"/>
    </xf>
    <xf numFmtId="1" fontId="4" fillId="6" borderId="16" xfId="0" applyNumberFormat="1" applyFont="1" applyFill="1" applyBorder="1" applyAlignment="1">
      <alignment horizontal="justify" vertical="center"/>
    </xf>
    <xf numFmtId="1" fontId="4" fillId="6" borderId="0" xfId="0" applyNumberFormat="1" applyFont="1" applyFill="1" applyAlignment="1">
      <alignment horizontal="justify" vertical="center"/>
    </xf>
    <xf numFmtId="1" fontId="5" fillId="14" borderId="0" xfId="0" applyNumberFormat="1" applyFont="1" applyFill="1" applyAlignment="1">
      <alignment horizontal="justify" vertical="center"/>
    </xf>
    <xf numFmtId="0" fontId="5" fillId="14" borderId="0" xfId="0" applyFont="1" applyFill="1" applyAlignment="1">
      <alignment horizontal="left" vertical="center"/>
    </xf>
    <xf numFmtId="0" fontId="6" fillId="0" borderId="16" xfId="0" applyFont="1" applyBorder="1" applyAlignment="1">
      <alignment vertical="center"/>
    </xf>
    <xf numFmtId="0" fontId="5" fillId="6" borderId="0" xfId="0" applyFont="1" applyFill="1" applyAlignment="1">
      <alignment horizontal="justify" vertical="center"/>
    </xf>
    <xf numFmtId="1" fontId="5" fillId="15" borderId="11" xfId="0" applyNumberFormat="1" applyFont="1" applyFill="1" applyBorder="1" applyAlignment="1">
      <alignment horizontal="justify" vertical="center"/>
    </xf>
    <xf numFmtId="4" fontId="5" fillId="15" borderId="11" xfId="5" applyNumberFormat="1" applyFont="1" applyFill="1" applyBorder="1" applyAlignment="1">
      <alignment horizontal="right" vertical="center" indent="2"/>
    </xf>
    <xf numFmtId="0" fontId="4" fillId="6" borderId="16" xfId="0" applyFont="1" applyFill="1" applyBorder="1" applyAlignment="1">
      <alignment horizontal="justify" vertical="center"/>
    </xf>
    <xf numFmtId="0" fontId="4" fillId="6" borderId="18" xfId="0" applyFont="1" applyFill="1" applyBorder="1" applyAlignment="1">
      <alignment horizontal="justify" vertical="center"/>
    </xf>
    <xf numFmtId="1" fontId="5" fillId="6" borderId="16" xfId="0" applyNumberFormat="1" applyFont="1" applyFill="1" applyBorder="1" applyAlignment="1">
      <alignment vertical="center" wrapText="1"/>
    </xf>
    <xf numFmtId="1" fontId="5" fillId="6" borderId="0" xfId="0" applyNumberFormat="1" applyFont="1" applyFill="1" applyAlignment="1">
      <alignment vertical="center" wrapText="1"/>
    </xf>
    <xf numFmtId="1" fontId="5" fillId="6" borderId="18" xfId="0" applyNumberFormat="1" applyFont="1" applyFill="1" applyBorder="1" applyAlignment="1">
      <alignment vertical="center" wrapText="1"/>
    </xf>
    <xf numFmtId="171" fontId="5" fillId="14" borderId="11" xfId="0" applyNumberFormat="1" applyFont="1" applyFill="1" applyBorder="1" applyAlignment="1">
      <alignment horizontal="center" vertical="center"/>
    </xf>
    <xf numFmtId="166" fontId="5" fillId="14" borderId="11" xfId="5" applyFont="1" applyFill="1" applyBorder="1" applyAlignment="1">
      <alignment vertical="center"/>
    </xf>
    <xf numFmtId="4" fontId="5" fillId="14" borderId="11" xfId="5" applyNumberFormat="1" applyFont="1" applyFill="1" applyBorder="1" applyAlignment="1">
      <alignment horizontal="right" vertical="center" indent="2"/>
    </xf>
    <xf numFmtId="173" fontId="5" fillId="14" borderId="11" xfId="0" applyNumberFormat="1" applyFont="1" applyFill="1" applyBorder="1" applyAlignment="1">
      <alignment horizontal="center" vertical="center"/>
    </xf>
    <xf numFmtId="0" fontId="4" fillId="14" borderId="11" xfId="0" applyFont="1" applyFill="1" applyBorder="1"/>
    <xf numFmtId="0" fontId="14" fillId="14" borderId="11" xfId="0" applyFont="1" applyFill="1" applyBorder="1"/>
    <xf numFmtId="0" fontId="4" fillId="4" borderId="11" xfId="0" applyFont="1" applyFill="1" applyBorder="1"/>
    <xf numFmtId="0" fontId="4" fillId="4" borderId="12"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xf>
    <xf numFmtId="1" fontId="5" fillId="6" borderId="16" xfId="0" applyNumberFormat="1" applyFont="1" applyFill="1" applyBorder="1" applyAlignment="1">
      <alignment vertical="center"/>
    </xf>
    <xf numFmtId="1" fontId="5" fillId="6" borderId="0" xfId="0" applyNumberFormat="1" applyFont="1" applyFill="1" applyAlignment="1">
      <alignment vertical="center"/>
    </xf>
    <xf numFmtId="1" fontId="5" fillId="6" borderId="18" xfId="0" applyNumberFormat="1" applyFont="1" applyFill="1" applyBorder="1" applyAlignment="1">
      <alignment vertical="center"/>
    </xf>
    <xf numFmtId="166" fontId="5" fillId="15" borderId="11" xfId="5" applyFont="1" applyFill="1" applyBorder="1" applyAlignment="1">
      <alignment horizontal="left" vertical="center"/>
    </xf>
    <xf numFmtId="0" fontId="5" fillId="14" borderId="0" xfId="0" applyFont="1" applyFill="1" applyBorder="1" applyAlignment="1">
      <alignment horizontal="left" vertical="center"/>
    </xf>
    <xf numFmtId="0" fontId="5" fillId="14" borderId="0" xfId="0" applyFont="1" applyFill="1" applyAlignment="1">
      <alignment horizontal="center" vertical="center"/>
    </xf>
    <xf numFmtId="171" fontId="5" fillId="14" borderId="0" xfId="0" applyNumberFormat="1" applyFont="1" applyFill="1" applyAlignment="1">
      <alignment horizontal="center" vertical="center"/>
    </xf>
    <xf numFmtId="166" fontId="5" fillId="14" borderId="0" xfId="5" applyFont="1" applyFill="1" applyAlignment="1">
      <alignment vertical="center"/>
    </xf>
    <xf numFmtId="4" fontId="5" fillId="14" borderId="0" xfId="5" applyNumberFormat="1" applyFont="1" applyFill="1" applyAlignment="1">
      <alignment horizontal="right" vertical="center" indent="2"/>
    </xf>
    <xf numFmtId="1" fontId="5" fillId="14" borderId="0" xfId="0" applyNumberFormat="1" applyFont="1" applyFill="1" applyAlignment="1">
      <alignment horizontal="center" vertical="center"/>
    </xf>
    <xf numFmtId="1" fontId="5" fillId="14" borderId="0" xfId="0" applyNumberFormat="1" applyFont="1" applyFill="1" applyAlignment="1">
      <alignment vertical="center"/>
    </xf>
    <xf numFmtId="1" fontId="4" fillId="14" borderId="0" xfId="0" applyNumberFormat="1" applyFont="1" applyFill="1"/>
    <xf numFmtId="0" fontId="4" fillId="4" borderId="0" xfId="0" applyFont="1" applyFill="1"/>
    <xf numFmtId="0" fontId="4" fillId="4" borderId="18" xfId="0" applyFont="1" applyFill="1" applyBorder="1" applyAlignment="1">
      <alignment horizontal="center" vertical="center"/>
    </xf>
    <xf numFmtId="171" fontId="5" fillId="15" borderId="11" xfId="0" applyNumberFormat="1" applyFont="1" applyFill="1" applyBorder="1" applyAlignment="1">
      <alignment horizontal="center" vertical="center"/>
    </xf>
    <xf numFmtId="173" fontId="5" fillId="15" borderId="11" xfId="0" applyNumberFormat="1" applyFont="1" applyFill="1" applyBorder="1" applyAlignment="1">
      <alignment horizontal="center" vertical="center"/>
    </xf>
    <xf numFmtId="0" fontId="5" fillId="15" borderId="11" xfId="0" applyFont="1" applyFill="1" applyBorder="1" applyAlignment="1">
      <alignment horizontal="center" vertical="center" wrapText="1"/>
    </xf>
    <xf numFmtId="171" fontId="4" fillId="0" borderId="0" xfId="0" applyNumberFormat="1" applyFont="1" applyAlignment="1">
      <alignment horizontal="center" vertical="center"/>
    </xf>
    <xf numFmtId="172" fontId="6" fillId="0" borderId="0" xfId="21" applyNumberFormat="1" applyFont="1" applyAlignment="1">
      <alignment horizontal="center" vertical="center"/>
    </xf>
    <xf numFmtId="4" fontId="4" fillId="0" borderId="0" xfId="0" applyNumberFormat="1" applyFont="1" applyAlignment="1">
      <alignment horizontal="right" vertical="center" indent="2"/>
    </xf>
    <xf numFmtId="3" fontId="4" fillId="0" borderId="0" xfId="0" applyNumberFormat="1" applyFont="1" applyAlignment="1">
      <alignment horizontal="right" vertical="center"/>
    </xf>
    <xf numFmtId="172" fontId="4" fillId="0" borderId="0" xfId="0" applyNumberFormat="1" applyFont="1" applyAlignment="1">
      <alignment horizontal="center" vertical="center"/>
    </xf>
    <xf numFmtId="0" fontId="14" fillId="0" borderId="0" xfId="0" applyFont="1" applyAlignment="1">
      <alignment horizontal="justify"/>
    </xf>
    <xf numFmtId="167" fontId="14" fillId="0" borderId="0" xfId="21" applyFont="1" applyAlignment="1">
      <alignment horizontal="justify"/>
    </xf>
    <xf numFmtId="4" fontId="14" fillId="0" borderId="0" xfId="21" applyNumberFormat="1" applyFont="1" applyAlignment="1">
      <alignment horizontal="right" indent="2"/>
    </xf>
    <xf numFmtId="0" fontId="14" fillId="0" borderId="0" xfId="0" applyFont="1"/>
    <xf numFmtId="172" fontId="4" fillId="0" borderId="0" xfId="0" applyNumberFormat="1" applyFont="1" applyAlignment="1">
      <alignment horizontal="justify"/>
    </xf>
    <xf numFmtId="167" fontId="4" fillId="0" borderId="0" xfId="21" applyFont="1" applyAlignment="1">
      <alignment horizontal="justify"/>
    </xf>
    <xf numFmtId="4" fontId="4" fillId="0" borderId="0" xfId="0" applyNumberFormat="1" applyFont="1" applyAlignment="1">
      <alignment horizontal="right" indent="2"/>
    </xf>
    <xf numFmtId="166" fontId="8" fillId="2" borderId="23" xfId="7" applyFont="1" applyFill="1" applyBorder="1" applyAlignment="1">
      <alignment horizontal="justify" vertical="center"/>
    </xf>
    <xf numFmtId="0" fontId="11" fillId="0" borderId="24" xfId="0" applyFont="1" applyBorder="1" applyAlignment="1">
      <alignment horizontal="justify" vertical="center" wrapText="1"/>
    </xf>
    <xf numFmtId="166" fontId="8" fillId="0" borderId="23" xfId="7" applyFont="1" applyFill="1" applyBorder="1" applyAlignment="1">
      <alignment horizontal="center" vertical="center"/>
    </xf>
    <xf numFmtId="1" fontId="11" fillId="0" borderId="21" xfId="0" applyNumberFormat="1" applyFont="1" applyBorder="1" applyAlignment="1">
      <alignment horizontal="center" vertical="center"/>
    </xf>
    <xf numFmtId="0" fontId="11" fillId="0" borderId="0" xfId="0" applyFont="1" applyAlignment="1">
      <alignment horizontal="justify" vertical="center"/>
    </xf>
    <xf numFmtId="1" fontId="11" fillId="0" borderId="0" xfId="0" applyNumberFormat="1" applyFont="1" applyAlignment="1">
      <alignment horizontal="center" vertical="center"/>
    </xf>
    <xf numFmtId="1" fontId="11" fillId="2" borderId="38" xfId="0" applyNumberFormat="1" applyFont="1" applyFill="1" applyBorder="1" applyAlignment="1">
      <alignment horizontal="center" vertical="center" textRotation="180" wrapText="1"/>
    </xf>
    <xf numFmtId="1" fontId="11" fillId="2" borderId="38"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 fontId="5" fillId="6" borderId="16" xfId="0" applyNumberFormat="1" applyFont="1" applyFill="1" applyBorder="1" applyAlignment="1">
      <alignment horizontal="justify" vertical="center" wrapText="1"/>
    </xf>
    <xf numFmtId="1" fontId="4" fillId="0" borderId="16" xfId="0" applyNumberFormat="1" applyFont="1" applyBorder="1" applyAlignment="1">
      <alignment horizontal="justify" vertical="center" wrapText="1"/>
    </xf>
    <xf numFmtId="1" fontId="4" fillId="6" borderId="16" xfId="0" applyNumberFormat="1" applyFont="1" applyFill="1" applyBorder="1" applyAlignment="1">
      <alignment horizontal="justify"/>
    </xf>
    <xf numFmtId="0" fontId="4" fillId="6" borderId="16" xfId="0" applyFont="1" applyFill="1" applyBorder="1" applyAlignment="1">
      <alignment horizontal="justify"/>
    </xf>
    <xf numFmtId="166" fontId="4" fillId="15" borderId="11" xfId="5" applyFont="1" applyFill="1" applyBorder="1" applyAlignment="1">
      <alignment horizontal="right" vertical="center"/>
    </xf>
    <xf numFmtId="2" fontId="4" fillId="15" borderId="11" xfId="0" applyNumberFormat="1" applyFont="1" applyFill="1" applyBorder="1" applyAlignment="1">
      <alignment vertical="center" wrapText="1"/>
    </xf>
    <xf numFmtId="173" fontId="4" fillId="15" borderId="11" xfId="0" applyNumberFormat="1" applyFont="1" applyFill="1" applyBorder="1" applyAlignment="1">
      <alignment horizontal="center"/>
    </xf>
    <xf numFmtId="0" fontId="4" fillId="15" borderId="12" xfId="0" applyFont="1" applyFill="1" applyBorder="1" applyAlignment="1">
      <alignment horizontal="justify" vertical="center" wrapText="1"/>
    </xf>
    <xf numFmtId="0" fontId="4" fillId="6" borderId="18" xfId="0" applyFont="1" applyFill="1" applyBorder="1" applyAlignment="1">
      <alignment horizontal="justify"/>
    </xf>
    <xf numFmtId="1" fontId="4" fillId="0" borderId="16" xfId="0" applyNumberFormat="1" applyFont="1" applyBorder="1" applyAlignment="1">
      <alignment horizontal="justify" vertical="center"/>
    </xf>
    <xf numFmtId="0" fontId="4" fillId="0" borderId="18" xfId="0" applyFont="1" applyBorder="1" applyAlignment="1">
      <alignment horizontal="justify" vertical="center"/>
    </xf>
    <xf numFmtId="0" fontId="4" fillId="0" borderId="16" xfId="0" applyFont="1" applyBorder="1" applyAlignment="1">
      <alignment horizontal="justify" vertical="center"/>
    </xf>
    <xf numFmtId="1" fontId="14" fillId="0" borderId="16" xfId="0" applyNumberFormat="1" applyFont="1" applyBorder="1" applyAlignment="1">
      <alignment horizontal="justify"/>
    </xf>
    <xf numFmtId="0" fontId="14" fillId="0" borderId="16" xfId="0" applyFont="1" applyBorder="1" applyAlignment="1">
      <alignment horizontal="justify"/>
    </xf>
    <xf numFmtId="0" fontId="14" fillId="0" borderId="18" xfId="0" applyFont="1" applyBorder="1" applyAlignment="1">
      <alignment horizontal="justify"/>
    </xf>
    <xf numFmtId="0" fontId="4" fillId="0" borderId="18" xfId="0" applyFont="1" applyBorder="1" applyAlignment="1">
      <alignment horizontal="justify"/>
    </xf>
    <xf numFmtId="1" fontId="4" fillId="0" borderId="21" xfId="0" applyNumberFormat="1" applyFont="1" applyBorder="1" applyAlignment="1">
      <alignment horizontal="justify"/>
    </xf>
    <xf numFmtId="0" fontId="4" fillId="0" borderId="22" xfId="0" applyFont="1" applyBorder="1" applyAlignment="1">
      <alignment horizontal="justify"/>
    </xf>
    <xf numFmtId="0" fontId="4" fillId="6" borderId="22" xfId="0" applyFont="1" applyFill="1" applyBorder="1" applyAlignment="1">
      <alignment horizontal="justify"/>
    </xf>
    <xf numFmtId="0" fontId="4" fillId="6" borderId="22" xfId="0" applyFont="1" applyFill="1" applyBorder="1" applyAlignment="1">
      <alignment horizontal="center"/>
    </xf>
    <xf numFmtId="0" fontId="4" fillId="6" borderId="21" xfId="0" applyFont="1" applyFill="1" applyBorder="1" applyAlignment="1">
      <alignment horizontal="justify" vertical="center"/>
    </xf>
    <xf numFmtId="0" fontId="4" fillId="6" borderId="24" xfId="0" applyFont="1" applyFill="1" applyBorder="1" applyAlignment="1">
      <alignment horizontal="justify" vertical="center"/>
    </xf>
    <xf numFmtId="166" fontId="5" fillId="6" borderId="23" xfId="5" applyFont="1" applyFill="1" applyBorder="1" applyAlignment="1">
      <alignment horizontal="center" vertical="center"/>
    </xf>
    <xf numFmtId="0" fontId="4" fillId="6" borderId="22" xfId="0" applyFont="1" applyFill="1" applyBorder="1" applyAlignment="1">
      <alignment horizontal="center" vertical="center"/>
    </xf>
    <xf numFmtId="0" fontId="4" fillId="0" borderId="22" xfId="0" applyFont="1" applyBorder="1"/>
    <xf numFmtId="173" fontId="4" fillId="0" borderId="22" xfId="0" applyNumberFormat="1" applyFont="1" applyBorder="1" applyAlignment="1">
      <alignment horizontal="center"/>
    </xf>
    <xf numFmtId="1" fontId="4" fillId="0" borderId="0" xfId="0" applyNumberFormat="1" applyFont="1" applyAlignment="1">
      <alignment horizontal="justify"/>
    </xf>
    <xf numFmtId="166" fontId="4" fillId="6" borderId="0" xfId="5" applyFont="1" applyFill="1" applyAlignment="1">
      <alignment horizontal="center" vertical="center"/>
    </xf>
    <xf numFmtId="172" fontId="4" fillId="0" borderId="0" xfId="0" applyNumberFormat="1" applyFont="1" applyAlignment="1">
      <alignment horizontal="justify" vertical="center"/>
    </xf>
    <xf numFmtId="166" fontId="4" fillId="6" borderId="0" xfId="8" applyNumberFormat="1" applyFont="1" applyFill="1" applyAlignment="1">
      <alignment horizontal="center" vertical="center"/>
    </xf>
    <xf numFmtId="0" fontId="9" fillId="0" borderId="4" xfId="0" applyFont="1" applyBorder="1"/>
    <xf numFmtId="169" fontId="9" fillId="0" borderId="7" xfId="0" applyNumberFormat="1" applyFont="1" applyBorder="1" applyAlignment="1">
      <alignment horizontal="left"/>
    </xf>
    <xf numFmtId="17" fontId="9" fillId="0" borderId="7" xfId="0" applyNumberFormat="1" applyFont="1" applyBorder="1" applyAlignment="1">
      <alignment horizontal="left"/>
    </xf>
    <xf numFmtId="3" fontId="9" fillId="2" borderId="7" xfId="0" applyNumberFormat="1" applyFont="1" applyFill="1" applyBorder="1" applyAlignment="1">
      <alignment horizontal="left" vertical="center" wrapText="1"/>
    </xf>
    <xf numFmtId="166" fontId="4" fillId="0" borderId="9" xfId="1" applyFont="1" applyBorder="1" applyAlignment="1">
      <alignment vertical="center"/>
    </xf>
    <xf numFmtId="175" fontId="5" fillId="0" borderId="9" xfId="1" applyNumberFormat="1" applyFont="1" applyBorder="1" applyAlignment="1">
      <alignment horizontal="center" vertical="center"/>
    </xf>
    <xf numFmtId="14" fontId="5" fillId="0" borderId="9" xfId="0" applyNumberFormat="1" applyFont="1" applyBorder="1" applyAlignment="1">
      <alignment vertical="center"/>
    </xf>
    <xf numFmtId="0" fontId="4" fillId="0" borderId="17" xfId="0" applyFont="1" applyBorder="1" applyAlignment="1">
      <alignment vertical="center"/>
    </xf>
    <xf numFmtId="1" fontId="5" fillId="13" borderId="14" xfId="0" applyNumberFormat="1" applyFont="1" applyFill="1" applyBorder="1" applyAlignment="1">
      <alignment horizontal="center" vertical="center" wrapText="1"/>
    </xf>
    <xf numFmtId="166" fontId="4" fillId="13" borderId="11" xfId="1" applyFont="1" applyFill="1" applyBorder="1" applyAlignment="1">
      <alignment vertical="center"/>
    </xf>
    <xf numFmtId="175" fontId="4" fillId="13" borderId="11" xfId="1" applyNumberFormat="1" applyFont="1" applyFill="1" applyBorder="1" applyAlignment="1">
      <alignment vertical="center"/>
    </xf>
    <xf numFmtId="175" fontId="5" fillId="13" borderId="11" xfId="1" applyNumberFormat="1" applyFont="1" applyFill="1" applyBorder="1" applyAlignment="1">
      <alignment vertical="center"/>
    </xf>
    <xf numFmtId="14" fontId="5" fillId="13" borderId="11" xfId="0" applyNumberFormat="1" applyFont="1" applyFill="1" applyBorder="1" applyAlignment="1">
      <alignment vertical="center"/>
    </xf>
    <xf numFmtId="0" fontId="4" fillId="13" borderId="13" xfId="0" applyFont="1" applyFill="1" applyBorder="1" applyAlignment="1">
      <alignment horizontal="justify" vertical="center"/>
    </xf>
    <xf numFmtId="1" fontId="5" fillId="14" borderId="12" xfId="0" applyNumberFormat="1" applyFont="1" applyFill="1" applyBorder="1" applyAlignment="1">
      <alignment horizontal="center" vertical="center"/>
    </xf>
    <xf numFmtId="166" fontId="4" fillId="14" borderId="9" xfId="1" applyFont="1" applyFill="1" applyBorder="1" applyAlignment="1">
      <alignment vertical="center"/>
    </xf>
    <xf numFmtId="175" fontId="4" fillId="14" borderId="9" xfId="1" applyNumberFormat="1" applyFont="1" applyFill="1" applyBorder="1" applyAlignment="1">
      <alignment vertical="center"/>
    </xf>
    <xf numFmtId="175" fontId="5" fillId="14" borderId="9" xfId="1" applyNumberFormat="1" applyFont="1" applyFill="1" applyBorder="1" applyAlignment="1">
      <alignment vertical="center"/>
    </xf>
    <xf numFmtId="14" fontId="5" fillId="14" borderId="9" xfId="0" applyNumberFormat="1" applyFont="1" applyFill="1" applyBorder="1" applyAlignment="1">
      <alignment vertical="center"/>
    </xf>
    <xf numFmtId="0" fontId="4" fillId="14" borderId="17" xfId="0" applyFont="1" applyFill="1" applyBorder="1" applyAlignment="1">
      <alignment horizontal="justify" vertical="center"/>
    </xf>
    <xf numFmtId="1" fontId="5" fillId="15" borderId="12" xfId="0" applyNumberFormat="1" applyFont="1" applyFill="1" applyBorder="1" applyAlignment="1">
      <alignment horizontal="center" vertical="center" wrapText="1"/>
    </xf>
    <xf numFmtId="166" fontId="4" fillId="15" borderId="11" xfId="1" applyFont="1" applyFill="1" applyBorder="1" applyAlignment="1">
      <alignment vertical="center"/>
    </xf>
    <xf numFmtId="175" fontId="4" fillId="15" borderId="11" xfId="1" applyNumberFormat="1" applyFont="1" applyFill="1" applyBorder="1" applyAlignment="1">
      <alignment vertical="center"/>
    </xf>
    <xf numFmtId="175" fontId="5" fillId="15" borderId="11" xfId="1" applyNumberFormat="1" applyFont="1" applyFill="1" applyBorder="1" applyAlignment="1">
      <alignment vertical="center"/>
    </xf>
    <xf numFmtId="14" fontId="5" fillId="15" borderId="11" xfId="0" applyNumberFormat="1" applyFont="1" applyFill="1" applyBorder="1" applyAlignment="1">
      <alignment vertical="center"/>
    </xf>
    <xf numFmtId="0" fontId="4" fillId="15" borderId="13" xfId="0" applyFont="1" applyFill="1" applyBorder="1" applyAlignment="1">
      <alignment horizontal="justify" vertical="center"/>
    </xf>
    <xf numFmtId="14" fontId="4" fillId="15" borderId="11" xfId="0" applyNumberFormat="1" applyFont="1" applyFill="1" applyBorder="1" applyAlignment="1">
      <alignment vertical="center"/>
    </xf>
    <xf numFmtId="0" fontId="4" fillId="15" borderId="13" xfId="0" applyFont="1" applyFill="1" applyBorder="1" applyAlignment="1">
      <alignment horizontal="justify" vertical="center" wrapText="1"/>
    </xf>
    <xf numFmtId="14" fontId="4" fillId="14" borderId="9" xfId="0" applyNumberFormat="1" applyFont="1" applyFill="1" applyBorder="1" applyAlignment="1">
      <alignment vertical="center"/>
    </xf>
    <xf numFmtId="0" fontId="4" fillId="14" borderId="17" xfId="0" applyFont="1" applyFill="1" applyBorder="1" applyAlignment="1">
      <alignment horizontal="justify" vertical="center" wrapText="1"/>
    </xf>
    <xf numFmtId="1" fontId="4" fillId="0" borderId="21" xfId="0" applyNumberFormat="1" applyFont="1" applyBorder="1"/>
    <xf numFmtId="0" fontId="4" fillId="6" borderId="22" xfId="0" applyFont="1" applyFill="1" applyBorder="1"/>
    <xf numFmtId="0" fontId="9" fillId="6" borderId="22" xfId="0" applyFont="1" applyFill="1" applyBorder="1" applyAlignment="1">
      <alignment horizontal="justify" vertical="center"/>
    </xf>
    <xf numFmtId="171" fontId="4" fillId="6" borderId="24" xfId="0" applyNumberFormat="1" applyFont="1" applyFill="1" applyBorder="1" applyAlignment="1">
      <alignment horizontal="center" vertical="center"/>
    </xf>
    <xf numFmtId="166" fontId="5" fillId="0" borderId="23" xfId="1" applyFont="1" applyBorder="1" applyAlignment="1">
      <alignment horizontal="center" vertical="center"/>
    </xf>
    <xf numFmtId="175" fontId="4" fillId="0" borderId="22" xfId="1" applyNumberFormat="1" applyFont="1" applyBorder="1"/>
    <xf numFmtId="14" fontId="4" fillId="0" borderId="22" xfId="0" applyNumberFormat="1" applyFont="1" applyBorder="1" applyAlignment="1">
      <alignment horizontal="right" vertical="center"/>
    </xf>
    <xf numFmtId="166" fontId="4" fillId="6" borderId="0" xfId="1" applyFont="1" applyFill="1" applyAlignment="1">
      <alignment vertical="center"/>
    </xf>
    <xf numFmtId="175" fontId="4" fillId="0" borderId="0" xfId="1" applyNumberFormat="1" applyFont="1"/>
    <xf numFmtId="14" fontId="4" fillId="0" borderId="0" xfId="0" applyNumberFormat="1" applyFont="1" applyAlignment="1">
      <alignment horizontal="right" vertical="center"/>
    </xf>
    <xf numFmtId="0" fontId="5" fillId="0" borderId="0" xfId="0" applyFont="1" applyAlignment="1">
      <alignment vertical="top" wrapText="1"/>
    </xf>
    <xf numFmtId="49" fontId="4" fillId="6" borderId="41" xfId="10" applyNumberFormat="1" applyFont="1" applyFill="1" applyBorder="1" applyAlignment="1">
      <alignment horizontal="justify" vertical="center" wrapText="1"/>
    </xf>
    <xf numFmtId="49" fontId="6" fillId="0" borderId="41" xfId="10" applyNumberFormat="1" applyFont="1" applyFill="1" applyBorder="1" applyAlignment="1">
      <alignment horizontal="justify" vertical="center" wrapText="1"/>
    </xf>
    <xf numFmtId="49" fontId="4" fillId="0" borderId="41" xfId="10" applyNumberFormat="1" applyFont="1" applyBorder="1" applyAlignment="1">
      <alignment horizontal="justify" vertical="center" wrapText="1"/>
    </xf>
    <xf numFmtId="49" fontId="4" fillId="0" borderId="41" xfId="10" applyNumberFormat="1" applyFont="1" applyFill="1" applyBorder="1" applyAlignment="1">
      <alignment horizontal="justify" vertical="center" wrapText="1"/>
    </xf>
    <xf numFmtId="49" fontId="4" fillId="0" borderId="41" xfId="10" quotePrefix="1" applyNumberFormat="1" applyFont="1" applyBorder="1" applyAlignment="1">
      <alignment horizontal="justify" vertical="center" wrapText="1"/>
    </xf>
    <xf numFmtId="0" fontId="5" fillId="0" borderId="3" xfId="0" applyFont="1" applyBorder="1"/>
    <xf numFmtId="0" fontId="5" fillId="0" borderId="4" xfId="0" applyFont="1" applyBorder="1" applyAlignment="1">
      <alignment horizontal="justify"/>
    </xf>
    <xf numFmtId="169" fontId="5" fillId="0" borderId="7" xfId="0" applyNumberFormat="1" applyFont="1" applyBorder="1" applyAlignment="1">
      <alignment horizontal="justify"/>
    </xf>
    <xf numFmtId="17" fontId="5" fillId="0" borderId="7" xfId="0" applyNumberFormat="1" applyFont="1" applyBorder="1" applyAlignment="1">
      <alignment horizontal="justify"/>
    </xf>
    <xf numFmtId="3" fontId="8" fillId="2" borderId="7" xfId="0" applyNumberFormat="1" applyFont="1" applyFill="1" applyBorder="1" applyAlignment="1">
      <alignment horizontal="justify" vertical="center" wrapText="1"/>
    </xf>
    <xf numFmtId="0" fontId="5" fillId="13" borderId="28" xfId="26" applyFont="1" applyFill="1" applyBorder="1" applyAlignment="1">
      <alignment horizontal="center" vertical="center" wrapText="1"/>
    </xf>
    <xf numFmtId="0" fontId="5" fillId="13" borderId="11" xfId="26" applyFont="1" applyFill="1" applyBorder="1" applyAlignment="1">
      <alignment vertical="center"/>
    </xf>
    <xf numFmtId="0" fontId="5" fillId="13" borderId="11" xfId="26" applyFont="1" applyFill="1" applyBorder="1" applyAlignment="1">
      <alignment horizontal="justify" vertical="center"/>
    </xf>
    <xf numFmtId="0" fontId="5" fillId="13" borderId="11" xfId="26" applyFont="1" applyFill="1" applyBorder="1" applyAlignment="1">
      <alignment horizontal="center" vertical="center"/>
    </xf>
    <xf numFmtId="0" fontId="4" fillId="13" borderId="11" xfId="26" applyFont="1" applyFill="1" applyBorder="1" applyAlignment="1">
      <alignment vertical="center"/>
    </xf>
    <xf numFmtId="0" fontId="5" fillId="13" borderId="11" xfId="5" applyNumberFormat="1" applyFont="1" applyFill="1" applyBorder="1" applyAlignment="1">
      <alignment vertical="center"/>
    </xf>
    <xf numFmtId="175" fontId="5" fillId="13" borderId="11" xfId="5" applyNumberFormat="1" applyFont="1" applyFill="1" applyBorder="1" applyAlignment="1">
      <alignment vertical="center"/>
    </xf>
    <xf numFmtId="0" fontId="5" fillId="13" borderId="11" xfId="5" applyNumberFormat="1" applyFont="1" applyFill="1" applyBorder="1" applyAlignment="1">
      <alignment horizontal="center" vertical="center"/>
    </xf>
    <xf numFmtId="0" fontId="5" fillId="13" borderId="13" xfId="26" applyFont="1" applyFill="1" applyBorder="1" applyAlignment="1">
      <alignment vertical="center"/>
    </xf>
    <xf numFmtId="0" fontId="4" fillId="0" borderId="0" xfId="26" applyFont="1"/>
    <xf numFmtId="0" fontId="5" fillId="14" borderId="11" xfId="26" applyFont="1" applyFill="1" applyBorder="1" applyAlignment="1">
      <alignment vertical="center"/>
    </xf>
    <xf numFmtId="0" fontId="5" fillId="14" borderId="11" xfId="26" applyFont="1" applyFill="1" applyBorder="1" applyAlignment="1">
      <alignment horizontal="justify" vertical="center"/>
    </xf>
    <xf numFmtId="0" fontId="5" fillId="14" borderId="11" xfId="26" applyFont="1" applyFill="1" applyBorder="1" applyAlignment="1">
      <alignment horizontal="center" vertical="center"/>
    </xf>
    <xf numFmtId="0" fontId="4" fillId="14" borderId="11" xfId="26" applyFont="1" applyFill="1" applyBorder="1" applyAlignment="1">
      <alignment vertical="center"/>
    </xf>
    <xf numFmtId="0" fontId="5" fillId="14" borderId="11" xfId="5" applyNumberFormat="1" applyFont="1" applyFill="1" applyBorder="1" applyAlignment="1">
      <alignment vertical="center"/>
    </xf>
    <xf numFmtId="175" fontId="5" fillId="14" borderId="11" xfId="5" applyNumberFormat="1" applyFont="1" applyFill="1" applyBorder="1" applyAlignment="1">
      <alignment vertical="center"/>
    </xf>
    <xf numFmtId="0" fontId="5" fillId="14" borderId="11" xfId="5" applyNumberFormat="1" applyFont="1" applyFill="1" applyBorder="1" applyAlignment="1">
      <alignment horizontal="center" vertical="center"/>
    </xf>
    <xf numFmtId="0" fontId="5" fillId="14" borderId="13" xfId="26" applyFont="1" applyFill="1" applyBorder="1" applyAlignment="1">
      <alignment vertical="center"/>
    </xf>
    <xf numFmtId="0" fontId="5" fillId="0" borderId="5" xfId="26" applyFont="1" applyBorder="1" applyAlignment="1">
      <alignment vertical="center" wrapText="1"/>
    </xf>
    <xf numFmtId="0" fontId="5" fillId="0" borderId="0" xfId="26" applyFont="1" applyAlignment="1">
      <alignment vertical="center" wrapText="1"/>
    </xf>
    <xf numFmtId="0" fontId="5" fillId="0" borderId="18" xfId="26" applyFont="1" applyBorder="1" applyAlignment="1">
      <alignment vertical="center" wrapText="1"/>
    </xf>
    <xf numFmtId="0" fontId="5" fillId="17" borderId="11" xfId="26" applyFont="1" applyFill="1" applyBorder="1" applyAlignment="1">
      <alignment horizontal="center" vertical="center" wrapText="1"/>
    </xf>
    <xf numFmtId="0" fontId="5" fillId="17" borderId="11" xfId="26" applyFont="1" applyFill="1" applyBorder="1" applyAlignment="1">
      <alignment vertical="center"/>
    </xf>
    <xf numFmtId="0" fontId="5" fillId="17" borderId="11" xfId="26" applyFont="1" applyFill="1" applyBorder="1" applyAlignment="1">
      <alignment horizontal="justify" vertical="center"/>
    </xf>
    <xf numFmtId="0" fontId="5" fillId="17" borderId="11" xfId="26" applyFont="1" applyFill="1" applyBorder="1" applyAlignment="1">
      <alignment horizontal="center" vertical="center"/>
    </xf>
    <xf numFmtId="0" fontId="4" fillId="17" borderId="11" xfId="26" applyFont="1" applyFill="1" applyBorder="1" applyAlignment="1">
      <alignment vertical="center"/>
    </xf>
    <xf numFmtId="0" fontId="5" fillId="17" borderId="11" xfId="5" applyNumberFormat="1" applyFont="1" applyFill="1" applyBorder="1" applyAlignment="1">
      <alignment vertical="center"/>
    </xf>
    <xf numFmtId="175" fontId="5" fillId="17" borderId="11" xfId="5" applyNumberFormat="1" applyFont="1" applyFill="1" applyBorder="1" applyAlignment="1">
      <alignment vertical="center"/>
    </xf>
    <xf numFmtId="0" fontId="5" fillId="17" borderId="11" xfId="5" applyNumberFormat="1" applyFont="1" applyFill="1" applyBorder="1" applyAlignment="1">
      <alignment horizontal="center" vertical="center"/>
    </xf>
    <xf numFmtId="0" fontId="5" fillId="17" borderId="13" xfId="26" applyFont="1" applyFill="1" applyBorder="1" applyAlignment="1">
      <alignment vertical="center"/>
    </xf>
    <xf numFmtId="0" fontId="4" fillId="6" borderId="5" xfId="26" applyFont="1" applyFill="1" applyBorder="1" applyAlignment="1">
      <alignment vertical="center" wrapText="1"/>
    </xf>
    <xf numFmtId="0" fontId="4" fillId="6" borderId="0" xfId="26" applyFont="1" applyFill="1" applyAlignment="1">
      <alignment vertical="center" wrapText="1"/>
    </xf>
    <xf numFmtId="0" fontId="4" fillId="6" borderId="18" xfId="26" applyFont="1" applyFill="1" applyBorder="1" applyAlignment="1">
      <alignment vertical="center" wrapText="1"/>
    </xf>
    <xf numFmtId="0" fontId="4" fillId="6" borderId="0" xfId="26" applyFont="1" applyFill="1"/>
    <xf numFmtId="0" fontId="4" fillId="6" borderId="16" xfId="26" applyFont="1" applyFill="1" applyBorder="1" applyAlignment="1">
      <alignment vertical="center" wrapText="1"/>
    </xf>
    <xf numFmtId="0" fontId="14" fillId="6" borderId="0" xfId="26" applyFont="1" applyFill="1"/>
    <xf numFmtId="0" fontId="4" fillId="6" borderId="9" xfId="26" applyFont="1" applyFill="1" applyBorder="1" applyAlignment="1">
      <alignment vertical="center" wrapText="1"/>
    </xf>
    <xf numFmtId="0" fontId="4" fillId="6" borderId="10" xfId="26" applyFont="1" applyFill="1" applyBorder="1" applyAlignment="1">
      <alignment vertical="center" wrapText="1"/>
    </xf>
    <xf numFmtId="0" fontId="4" fillId="6" borderId="15" xfId="26" applyFont="1" applyFill="1" applyBorder="1" applyAlignment="1">
      <alignment vertical="center" wrapText="1"/>
    </xf>
    <xf numFmtId="0" fontId="4" fillId="0" borderId="18" xfId="26" applyFont="1" applyBorder="1"/>
    <xf numFmtId="0" fontId="5" fillId="14" borderId="11" xfId="26" applyFont="1" applyFill="1" applyBorder="1" applyAlignment="1">
      <alignment horizontal="justify" vertical="center" wrapText="1"/>
    </xf>
    <xf numFmtId="0" fontId="5" fillId="14" borderId="12" xfId="26" applyFont="1" applyFill="1" applyBorder="1" applyAlignment="1">
      <alignment vertical="center"/>
    </xf>
    <xf numFmtId="166" fontId="5" fillId="14" borderId="11" xfId="5" applyFont="1" applyFill="1" applyBorder="1" applyAlignment="1">
      <alignment horizontal="center" vertical="center"/>
    </xf>
    <xf numFmtId="166" fontId="4" fillId="14" borderId="11" xfId="5" applyFont="1" applyFill="1" applyBorder="1" applyAlignment="1">
      <alignment vertical="center"/>
    </xf>
    <xf numFmtId="1" fontId="5" fillId="14" borderId="11" xfId="26" applyNumberFormat="1" applyFont="1" applyFill="1" applyBorder="1" applyAlignment="1">
      <alignment horizontal="center" vertical="center"/>
    </xf>
    <xf numFmtId="0" fontId="5" fillId="17" borderId="11" xfId="26" applyFont="1" applyFill="1" applyBorder="1" applyAlignment="1">
      <alignment horizontal="justify" vertical="center" wrapText="1"/>
    </xf>
    <xf numFmtId="166" fontId="5" fillId="17" borderId="11" xfId="5" applyFont="1" applyFill="1" applyBorder="1" applyAlignment="1">
      <alignment horizontal="center" vertical="center"/>
    </xf>
    <xf numFmtId="166" fontId="4" fillId="17" borderId="11" xfId="5" applyFont="1" applyFill="1" applyBorder="1" applyAlignment="1">
      <alignment vertical="center"/>
    </xf>
    <xf numFmtId="1" fontId="5" fillId="17" borderId="11" xfId="26" applyNumberFormat="1" applyFont="1" applyFill="1" applyBorder="1" applyAlignment="1">
      <alignment horizontal="center" vertical="center"/>
    </xf>
    <xf numFmtId="0" fontId="9" fillId="0" borderId="5" xfId="26" applyFont="1" applyFill="1" applyBorder="1" applyAlignment="1">
      <alignment vertical="center" wrapText="1"/>
    </xf>
    <xf numFmtId="0" fontId="9" fillId="0" borderId="0" xfId="26" applyFont="1" applyFill="1" applyAlignment="1">
      <alignment vertical="center" wrapText="1"/>
    </xf>
    <xf numFmtId="0" fontId="9" fillId="0" borderId="18" xfId="26" applyFont="1" applyFill="1" applyBorder="1" applyAlignment="1">
      <alignment vertical="center" wrapText="1"/>
    </xf>
    <xf numFmtId="0" fontId="6" fillId="0" borderId="0" xfId="26" applyFont="1" applyFill="1"/>
    <xf numFmtId="0" fontId="9" fillId="0" borderId="16" xfId="26" applyFont="1" applyFill="1" applyBorder="1" applyAlignment="1">
      <alignment vertical="center" wrapText="1"/>
    </xf>
    <xf numFmtId="166" fontId="6" fillId="0" borderId="0" xfId="26" applyNumberFormat="1" applyFont="1" applyFill="1"/>
    <xf numFmtId="182" fontId="6" fillId="0" borderId="0" xfId="26" applyNumberFormat="1" applyFont="1" applyFill="1"/>
    <xf numFmtId="182" fontId="6" fillId="0" borderId="0" xfId="16" applyFont="1" applyFill="1"/>
    <xf numFmtId="0" fontId="9" fillId="0" borderId="15" xfId="26" applyFont="1" applyFill="1" applyBorder="1" applyAlignment="1">
      <alignment vertical="center" wrapText="1"/>
    </xf>
    <xf numFmtId="0" fontId="9" fillId="0" borderId="9" xfId="26" applyFont="1" applyFill="1" applyBorder="1" applyAlignment="1">
      <alignment vertical="center" wrapText="1"/>
    </xf>
    <xf numFmtId="0" fontId="9" fillId="0" borderId="10" xfId="26" applyFont="1" applyFill="1" applyBorder="1" applyAlignment="1">
      <alignment vertical="center" wrapText="1"/>
    </xf>
    <xf numFmtId="0" fontId="6" fillId="0" borderId="5" xfId="26" applyFont="1" applyFill="1" applyBorder="1" applyAlignment="1">
      <alignment vertical="center" wrapText="1"/>
    </xf>
    <xf numFmtId="0" fontId="6" fillId="0" borderId="0" xfId="26" applyFont="1" applyFill="1" applyAlignment="1">
      <alignment vertical="center" wrapText="1"/>
    </xf>
    <xf numFmtId="0" fontId="6" fillId="0" borderId="18" xfId="26" applyFont="1" applyFill="1" applyBorder="1" applyAlignment="1">
      <alignment vertical="center" wrapText="1"/>
    </xf>
    <xf numFmtId="49" fontId="6" fillId="0" borderId="41" xfId="10" applyNumberFormat="1" applyFont="1" applyFill="1" applyBorder="1" applyAlignment="1">
      <alignment horizontal="justify" vertical="top" wrapText="1"/>
    </xf>
    <xf numFmtId="0" fontId="6" fillId="0" borderId="16" xfId="26" applyFont="1" applyFill="1" applyBorder="1" applyAlignment="1">
      <alignment vertical="center" wrapText="1"/>
    </xf>
    <xf numFmtId="0" fontId="6" fillId="0" borderId="41" xfId="0" applyFont="1" applyFill="1" applyBorder="1" applyAlignment="1">
      <alignment horizontal="justify" vertical="top" wrapText="1"/>
    </xf>
    <xf numFmtId="1" fontId="6" fillId="0" borderId="41" xfId="26" applyNumberFormat="1" applyFont="1" applyFill="1" applyBorder="1" applyAlignment="1">
      <alignment horizontal="center" vertical="center" wrapText="1"/>
    </xf>
    <xf numFmtId="166" fontId="6" fillId="0" borderId="42" xfId="5" applyFont="1" applyFill="1" applyBorder="1" applyAlignment="1">
      <alignment horizontal="center" vertical="center" wrapText="1"/>
    </xf>
    <xf numFmtId="0" fontId="6" fillId="0" borderId="15" xfId="26" applyFont="1" applyFill="1" applyBorder="1" applyAlignment="1">
      <alignment vertical="center" wrapText="1"/>
    </xf>
    <xf numFmtId="0" fontId="6" fillId="0" borderId="9" xfId="26" applyFont="1" applyFill="1" applyBorder="1" applyAlignment="1">
      <alignment vertical="center" wrapText="1"/>
    </xf>
    <xf numFmtId="0" fontId="6" fillId="0" borderId="10" xfId="26" applyFont="1" applyFill="1" applyBorder="1" applyAlignment="1">
      <alignment vertical="center" wrapText="1"/>
    </xf>
    <xf numFmtId="0" fontId="5" fillId="6" borderId="5" xfId="26" applyFont="1" applyFill="1" applyBorder="1" applyAlignment="1">
      <alignment vertical="center" wrapText="1"/>
    </xf>
    <xf numFmtId="0" fontId="5" fillId="6" borderId="0" xfId="26" applyFont="1" applyFill="1" applyAlignment="1">
      <alignment vertical="center" wrapText="1"/>
    </xf>
    <xf numFmtId="0" fontId="5" fillId="6" borderId="18" xfId="26" applyFont="1" applyFill="1" applyBorder="1" applyAlignment="1">
      <alignment vertical="center" wrapText="1"/>
    </xf>
    <xf numFmtId="0" fontId="5" fillId="6" borderId="16" xfId="26" applyFont="1" applyFill="1" applyBorder="1" applyAlignment="1">
      <alignment vertical="center" wrapText="1"/>
    </xf>
    <xf numFmtId="1" fontId="4" fillId="6" borderId="41" xfId="26" applyNumberFormat="1" applyFont="1" applyFill="1" applyBorder="1" applyAlignment="1">
      <alignment horizontal="center" vertical="center" wrapText="1"/>
    </xf>
    <xf numFmtId="0" fontId="4" fillId="0" borderId="5" xfId="26" applyFont="1" applyFill="1" applyBorder="1" applyAlignment="1">
      <alignment vertical="center" wrapText="1"/>
    </xf>
    <xf numFmtId="0" fontId="4" fillId="0" borderId="0" xfId="26" applyFont="1" applyFill="1" applyAlignment="1">
      <alignment vertical="center" wrapText="1"/>
    </xf>
    <xf numFmtId="0" fontId="4" fillId="0" borderId="18" xfId="26" applyFont="1" applyFill="1" applyBorder="1" applyAlignment="1">
      <alignment vertical="center" wrapText="1"/>
    </xf>
    <xf numFmtId="0" fontId="14" fillId="0" borderId="0" xfId="26" applyFont="1" applyFill="1"/>
    <xf numFmtId="0" fontId="4" fillId="0" borderId="0" xfId="26" applyFont="1" applyFill="1"/>
    <xf numFmtId="0" fontId="4" fillId="0" borderId="16" xfId="26" applyFont="1" applyFill="1" applyBorder="1" applyAlignment="1">
      <alignment vertical="center" wrapText="1"/>
    </xf>
    <xf numFmtId="1" fontId="4" fillId="0" borderId="41" xfId="26" applyNumberFormat="1" applyFont="1" applyFill="1" applyBorder="1" applyAlignment="1">
      <alignment horizontal="center" vertical="center" wrapText="1"/>
    </xf>
    <xf numFmtId="0" fontId="4" fillId="0" borderId="15" xfId="26" applyFont="1" applyFill="1" applyBorder="1" applyAlignment="1">
      <alignment vertical="center" wrapText="1"/>
    </xf>
    <xf numFmtId="0" fontId="4" fillId="0" borderId="9" xfId="26" applyFont="1" applyFill="1" applyBorder="1" applyAlignment="1">
      <alignment vertical="center" wrapText="1"/>
    </xf>
    <xf numFmtId="0" fontId="4" fillId="0" borderId="10" xfId="26" applyFont="1" applyFill="1" applyBorder="1" applyAlignment="1">
      <alignment vertical="center" wrapText="1"/>
    </xf>
    <xf numFmtId="0" fontId="6" fillId="0" borderId="0" xfId="26" applyFont="1" applyFill="1" applyAlignment="1">
      <alignment horizontal="center"/>
    </xf>
    <xf numFmtId="166" fontId="5" fillId="17" borderId="11" xfId="5" applyFont="1" applyFill="1" applyBorder="1" applyAlignment="1">
      <alignment vertical="center"/>
    </xf>
    <xf numFmtId="49" fontId="15" fillId="0" borderId="41" xfId="10" applyNumberFormat="1" applyFont="1" applyFill="1" applyBorder="1" applyAlignment="1">
      <alignment horizontal="justify" vertical="center" wrapText="1"/>
    </xf>
    <xf numFmtId="166" fontId="5" fillId="17" borderId="11" xfId="5" applyFont="1" applyFill="1" applyBorder="1" applyAlignment="1">
      <alignment horizontal="justify" vertical="center"/>
    </xf>
    <xf numFmtId="43" fontId="5" fillId="17" borderId="11" xfId="26" applyNumberFormat="1" applyFont="1" applyFill="1" applyBorder="1" applyAlignment="1">
      <alignment horizontal="justify" vertical="center"/>
    </xf>
    <xf numFmtId="0" fontId="14" fillId="0" borderId="0" xfId="26" applyFont="1"/>
    <xf numFmtId="0" fontId="4" fillId="21" borderId="0" xfId="26" applyFont="1" applyFill="1"/>
    <xf numFmtId="0" fontId="5" fillId="14" borderId="9" xfId="26" applyFont="1" applyFill="1" applyBorder="1" applyAlignment="1">
      <alignment vertical="center"/>
    </xf>
    <xf numFmtId="0" fontId="4" fillId="0" borderId="6" xfId="26" applyFont="1" applyBorder="1" applyAlignment="1">
      <alignment horizontal="center"/>
    </xf>
    <xf numFmtId="0" fontId="5" fillId="0" borderId="0" xfId="26" applyFont="1" applyBorder="1" applyAlignment="1">
      <alignment vertical="center" wrapText="1"/>
    </xf>
    <xf numFmtId="0" fontId="4" fillId="0" borderId="0" xfId="26" applyFont="1" applyBorder="1" applyAlignment="1">
      <alignment horizontal="center"/>
    </xf>
    <xf numFmtId="0" fontId="5" fillId="17" borderId="0" xfId="26" applyFont="1" applyFill="1" applyAlignment="1">
      <alignment horizontal="justify" vertical="center" wrapText="1"/>
    </xf>
    <xf numFmtId="0" fontId="5" fillId="17" borderId="0" xfId="26" applyFont="1" applyFill="1" applyAlignment="1">
      <alignment vertical="center"/>
    </xf>
    <xf numFmtId="0" fontId="5" fillId="17" borderId="9" xfId="26" applyFont="1" applyFill="1" applyBorder="1" applyAlignment="1">
      <alignment vertical="center"/>
    </xf>
    <xf numFmtId="0" fontId="5" fillId="17" borderId="9" xfId="26" applyFont="1" applyFill="1" applyBorder="1" applyAlignment="1">
      <alignment horizontal="justify" vertical="center"/>
    </xf>
    <xf numFmtId="166" fontId="4" fillId="17" borderId="9" xfId="5" applyFont="1" applyFill="1" applyBorder="1" applyAlignment="1">
      <alignment vertical="center"/>
    </xf>
    <xf numFmtId="0" fontId="5" fillId="17" borderId="11" xfId="5" applyNumberFormat="1" applyFont="1" applyFill="1" applyBorder="1" applyAlignment="1">
      <alignment horizontal="center" vertical="center" textRotation="180" wrapText="1"/>
    </xf>
    <xf numFmtId="0" fontId="4" fillId="6" borderId="5" xfId="26" applyFont="1" applyFill="1" applyBorder="1" applyAlignment="1">
      <alignment horizontal="center" vertical="center" wrapText="1"/>
    </xf>
    <xf numFmtId="0" fontId="4" fillId="6" borderId="0" xfId="26" applyFont="1" applyFill="1" applyAlignment="1">
      <alignment horizontal="center" vertical="center" wrapText="1"/>
    </xf>
    <xf numFmtId="0" fontId="4" fillId="6" borderId="18" xfId="26" applyFont="1" applyFill="1" applyBorder="1" applyAlignment="1">
      <alignment horizontal="center" vertical="center" wrapText="1"/>
    </xf>
    <xf numFmtId="0" fontId="5" fillId="17" borderId="0" xfId="5" applyNumberFormat="1" applyFont="1" applyFill="1" applyAlignment="1">
      <alignment horizontal="center" vertical="center" textRotation="180" wrapText="1"/>
    </xf>
    <xf numFmtId="0" fontId="5" fillId="6" borderId="9" xfId="26" applyFont="1" applyFill="1" applyBorder="1" applyAlignment="1">
      <alignment vertical="center" wrapText="1"/>
    </xf>
    <xf numFmtId="0" fontId="5" fillId="6" borderId="10" xfId="26" applyFont="1" applyFill="1" applyBorder="1" applyAlignment="1">
      <alignment vertical="center" wrapText="1"/>
    </xf>
    <xf numFmtId="0" fontId="5" fillId="17" borderId="11" xfId="5" applyNumberFormat="1" applyFont="1" applyFill="1" applyBorder="1" applyAlignment="1">
      <alignment vertical="center" textRotation="180" wrapText="1"/>
    </xf>
    <xf numFmtId="175" fontId="5" fillId="17" borderId="11" xfId="5" applyNumberFormat="1" applyFont="1" applyFill="1" applyBorder="1" applyAlignment="1">
      <alignment vertical="center" textRotation="180" wrapText="1"/>
    </xf>
    <xf numFmtId="0" fontId="4" fillId="0" borderId="5" xfId="26" applyFont="1" applyFill="1" applyBorder="1" applyAlignment="1">
      <alignment horizontal="center" vertical="center" wrapText="1"/>
    </xf>
    <xf numFmtId="0" fontId="4" fillId="0" borderId="0" xfId="26" applyFont="1" applyFill="1" applyAlignment="1">
      <alignment horizontal="center" vertical="center" wrapText="1"/>
    </xf>
    <xf numFmtId="0" fontId="4" fillId="0" borderId="18" xfId="26" applyFont="1" applyFill="1" applyBorder="1" applyAlignment="1">
      <alignment horizontal="center" vertical="center" wrapText="1"/>
    </xf>
    <xf numFmtId="0" fontId="4" fillId="0" borderId="9" xfId="26" applyFont="1" applyFill="1" applyBorder="1" applyAlignment="1">
      <alignment horizontal="center" vertical="center" wrapText="1"/>
    </xf>
    <xf numFmtId="0" fontId="4" fillId="0" borderId="10" xfId="26" applyFont="1" applyFill="1" applyBorder="1" applyAlignment="1">
      <alignment horizontal="center" vertical="center" wrapText="1"/>
    </xf>
    <xf numFmtId="0" fontId="4" fillId="0" borderId="0" xfId="26" applyFont="1" applyFill="1" applyBorder="1" applyAlignment="1">
      <alignment vertical="center" wrapText="1"/>
    </xf>
    <xf numFmtId="0" fontId="5" fillId="14" borderId="11" xfId="5" applyNumberFormat="1" applyFont="1" applyFill="1" applyBorder="1" applyAlignment="1">
      <alignment vertical="center" textRotation="180" wrapText="1"/>
    </xf>
    <xf numFmtId="175" fontId="5" fillId="14" borderId="11" xfId="5" applyNumberFormat="1" applyFont="1" applyFill="1" applyBorder="1" applyAlignment="1">
      <alignment vertical="center" textRotation="180" wrapText="1"/>
    </xf>
    <xf numFmtId="0" fontId="5" fillId="14" borderId="11" xfId="5" applyNumberFormat="1" applyFont="1" applyFill="1" applyBorder="1" applyAlignment="1">
      <alignment horizontal="center" vertical="center" textRotation="180" wrapText="1"/>
    </xf>
    <xf numFmtId="0" fontId="5" fillId="17" borderId="9" xfId="26" applyFont="1" applyFill="1" applyBorder="1" applyAlignment="1">
      <alignment horizontal="center" vertical="center"/>
    </xf>
    <xf numFmtId="0" fontId="5" fillId="17" borderId="9" xfId="5" applyNumberFormat="1" applyFont="1" applyFill="1" applyBorder="1" applyAlignment="1">
      <alignment vertical="center" textRotation="180" wrapText="1"/>
    </xf>
    <xf numFmtId="175" fontId="5" fillId="17" borderId="9" xfId="5" applyNumberFormat="1" applyFont="1" applyFill="1" applyBorder="1" applyAlignment="1">
      <alignment vertical="center" textRotation="180" wrapText="1"/>
    </xf>
    <xf numFmtId="0" fontId="5" fillId="17" borderId="9" xfId="5" applyNumberFormat="1" applyFont="1" applyFill="1" applyBorder="1" applyAlignment="1">
      <alignment horizontal="center" vertical="center" textRotation="180" wrapText="1"/>
    </xf>
    <xf numFmtId="0" fontId="4" fillId="6" borderId="0" xfId="26" applyFont="1" applyFill="1" applyAlignment="1">
      <alignment horizontal="justify"/>
    </xf>
    <xf numFmtId="0" fontId="4" fillId="6" borderId="0" xfId="26" applyFont="1" applyFill="1" applyAlignment="1">
      <alignment horizontal="center"/>
    </xf>
    <xf numFmtId="0" fontId="4" fillId="6" borderId="0" xfId="26" applyFont="1" applyFill="1" applyAlignment="1">
      <alignment horizontal="center" vertical="center"/>
    </xf>
    <xf numFmtId="0" fontId="4" fillId="6" borderId="0" xfId="26" applyFont="1" applyFill="1" applyAlignment="1">
      <alignment horizontal="justify" vertical="center"/>
    </xf>
    <xf numFmtId="175" fontId="4" fillId="6" borderId="0" xfId="26" applyNumberFormat="1" applyFont="1" applyFill="1" applyAlignment="1">
      <alignment horizontal="justify" vertical="center"/>
    </xf>
    <xf numFmtId="0" fontId="4" fillId="0" borderId="0" xfId="5" applyNumberFormat="1" applyFont="1"/>
    <xf numFmtId="175" fontId="4" fillId="0" borderId="0" xfId="5" applyNumberFormat="1" applyFont="1"/>
    <xf numFmtId="0" fontId="4" fillId="0" borderId="0" xfId="5" applyNumberFormat="1" applyFont="1" applyAlignment="1">
      <alignment horizontal="center" vertical="center"/>
    </xf>
    <xf numFmtId="43" fontId="4" fillId="6" borderId="0" xfId="26" applyNumberFormat="1" applyFont="1" applyFill="1" applyAlignment="1">
      <alignment horizontal="center"/>
    </xf>
    <xf numFmtId="182" fontId="4" fillId="6" borderId="0" xfId="16" applyFont="1" applyFill="1" applyAlignment="1">
      <alignment horizontal="justify" vertical="center"/>
    </xf>
    <xf numFmtId="182" fontId="4" fillId="6" borderId="0" xfId="26" applyNumberFormat="1" applyFont="1" applyFill="1" applyAlignment="1">
      <alignment horizontal="justify" vertical="center"/>
    </xf>
    <xf numFmtId="0" fontId="4" fillId="18" borderId="41" xfId="0" applyFont="1" applyFill="1" applyBorder="1" applyAlignment="1">
      <alignment horizontal="justify" vertical="center"/>
    </xf>
    <xf numFmtId="1" fontId="5" fillId="14" borderId="11" xfId="0" applyNumberFormat="1" applyFont="1" applyFill="1" applyBorder="1" applyAlignment="1">
      <alignment horizontal="left" vertical="center"/>
    </xf>
    <xf numFmtId="1" fontId="5" fillId="15" borderId="11" xfId="0" applyNumberFormat="1" applyFont="1" applyFill="1" applyBorder="1" applyAlignment="1">
      <alignment vertical="center"/>
    </xf>
    <xf numFmtId="0" fontId="5" fillId="15" borderId="12" xfId="0" applyFont="1" applyFill="1" applyBorder="1" applyAlignment="1">
      <alignment vertical="center"/>
    </xf>
    <xf numFmtId="0" fontId="4" fillId="6" borderId="0" xfId="0" applyFont="1" applyFill="1" applyAlignment="1">
      <alignment wrapText="1"/>
    </xf>
    <xf numFmtId="0" fontId="5" fillId="14" borderId="12" xfId="0" applyFont="1" applyFill="1" applyBorder="1" applyAlignment="1">
      <alignment vertical="center"/>
    </xf>
    <xf numFmtId="1" fontId="5" fillId="15" borderId="12" xfId="0" applyNumberFormat="1" applyFont="1" applyFill="1" applyBorder="1" applyAlignment="1">
      <alignment horizontal="left" vertical="center" wrapText="1" indent="1"/>
    </xf>
    <xf numFmtId="0" fontId="4" fillId="6" borderId="32" xfId="0" applyFont="1" applyFill="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horizontal="justify" vertical="center"/>
    </xf>
    <xf numFmtId="172" fontId="9" fillId="0" borderId="21" xfId="0" applyNumberFormat="1" applyFont="1" applyBorder="1" applyAlignment="1">
      <alignment vertical="center"/>
    </xf>
    <xf numFmtId="0" fontId="5" fillId="6" borderId="22" xfId="0" applyFont="1" applyFill="1" applyBorder="1" applyAlignment="1">
      <alignment horizontal="justify" vertical="center"/>
    </xf>
    <xf numFmtId="0" fontId="5" fillId="0" borderId="22" xfId="0" applyFont="1" applyBorder="1" applyAlignment="1">
      <alignment horizontal="right" vertical="center"/>
    </xf>
    <xf numFmtId="170" fontId="5" fillId="0" borderId="22" xfId="0" applyNumberFormat="1" applyFont="1" applyBorder="1" applyAlignment="1">
      <alignment horizontal="center" vertical="center"/>
    </xf>
    <xf numFmtId="0" fontId="5" fillId="0" borderId="24" xfId="0" applyFont="1" applyBorder="1" applyAlignment="1">
      <alignment horizontal="left" vertical="center"/>
    </xf>
    <xf numFmtId="3" fontId="4" fillId="0" borderId="0" xfId="0" applyNumberFormat="1" applyFont="1"/>
    <xf numFmtId="175" fontId="4" fillId="0" borderId="0" xfId="0" applyNumberFormat="1" applyFont="1" applyAlignment="1">
      <alignment horizontal="center"/>
    </xf>
    <xf numFmtId="0" fontId="5" fillId="0" borderId="4" xfId="0" applyFont="1" applyBorder="1"/>
    <xf numFmtId="169" fontId="5" fillId="0" borderId="7" xfId="0" applyNumberFormat="1" applyFont="1" applyBorder="1" applyAlignment="1">
      <alignment horizontal="left"/>
    </xf>
    <xf numFmtId="17" fontId="5" fillId="0" borderId="7" xfId="0" applyNumberFormat="1" applyFont="1" applyBorder="1" applyAlignment="1">
      <alignment horizontal="left"/>
    </xf>
    <xf numFmtId="3" fontId="8" fillId="2" borderId="7" xfId="0" applyNumberFormat="1" applyFont="1" applyFill="1" applyBorder="1" applyAlignment="1">
      <alignment horizontal="left" vertical="center" wrapText="1"/>
    </xf>
    <xf numFmtId="0" fontId="5" fillId="13" borderId="11" xfId="0" applyFont="1" applyFill="1" applyBorder="1" applyAlignment="1">
      <alignment vertical="center" wrapText="1"/>
    </xf>
    <xf numFmtId="0" fontId="5" fillId="13" borderId="11" xfId="0" applyFont="1" applyFill="1" applyBorder="1" applyAlignment="1">
      <alignment horizontal="justify" vertical="center" wrapText="1"/>
    </xf>
    <xf numFmtId="2" fontId="5" fillId="13" borderId="11" xfId="0" applyNumberFormat="1" applyFont="1" applyFill="1" applyBorder="1" applyAlignment="1">
      <alignment horizontal="right" vertical="center" wrapText="1"/>
    </xf>
    <xf numFmtId="165" fontId="5" fillId="13" borderId="11" xfId="8" applyFont="1" applyFill="1" applyBorder="1" applyAlignment="1">
      <alignment horizontal="right" vertical="center" wrapText="1"/>
    </xf>
    <xf numFmtId="0" fontId="5" fillId="6" borderId="26" xfId="0" applyFont="1" applyFill="1" applyBorder="1" applyAlignment="1">
      <alignment horizontal="center" vertical="center" wrapText="1"/>
    </xf>
    <xf numFmtId="2" fontId="5" fillId="19" borderId="11" xfId="0" applyNumberFormat="1" applyFont="1" applyFill="1" applyBorder="1" applyAlignment="1">
      <alignment horizontal="right" vertical="center" wrapText="1"/>
    </xf>
    <xf numFmtId="165" fontId="5" fillId="19" borderId="11" xfId="8" applyFont="1" applyFill="1" applyBorder="1" applyAlignment="1">
      <alignment horizontal="right" vertical="center" wrapText="1"/>
    </xf>
    <xf numFmtId="0" fontId="4" fillId="6" borderId="27" xfId="0" applyFont="1" applyFill="1" applyBorder="1" applyAlignment="1">
      <alignment horizontal="center" vertical="center" wrapText="1"/>
    </xf>
    <xf numFmtId="2" fontId="4" fillId="15" borderId="11" xfId="0" applyNumberFormat="1" applyFont="1" applyFill="1" applyBorder="1" applyAlignment="1">
      <alignment horizontal="right" vertical="center" wrapText="1"/>
    </xf>
    <xf numFmtId="165" fontId="4" fillId="15" borderId="11" xfId="8" applyFont="1" applyFill="1" applyBorder="1" applyAlignment="1">
      <alignment horizontal="right" vertical="center" wrapText="1"/>
    </xf>
    <xf numFmtId="2" fontId="4" fillId="0" borderId="0" xfId="0" applyNumberFormat="1" applyFont="1" applyAlignment="1">
      <alignment horizontal="right"/>
    </xf>
    <xf numFmtId="41" fontId="4" fillId="0" borderId="0" xfId="0" applyNumberFormat="1" applyFont="1" applyAlignment="1">
      <alignment horizontal="right"/>
    </xf>
    <xf numFmtId="0" fontId="9" fillId="13" borderId="5" xfId="0" applyFont="1" applyFill="1" applyBorder="1" applyAlignment="1">
      <alignment vertical="center"/>
    </xf>
    <xf numFmtId="0" fontId="9" fillId="13" borderId="0" xfId="0" applyFont="1" applyFill="1" applyAlignment="1">
      <alignment vertical="center"/>
    </xf>
    <xf numFmtId="0" fontId="9" fillId="13" borderId="9" xfId="0" applyFont="1" applyFill="1" applyBorder="1" applyAlignment="1">
      <alignment vertical="center"/>
    </xf>
    <xf numFmtId="0" fontId="9" fillId="13" borderId="9" xfId="0" applyFont="1" applyFill="1" applyBorder="1" applyAlignment="1">
      <alignment horizontal="justify" vertical="center"/>
    </xf>
    <xf numFmtId="0" fontId="9" fillId="13" borderId="11" xfId="0" applyFont="1" applyFill="1" applyBorder="1" applyAlignment="1">
      <alignment horizontal="justify" vertical="center"/>
    </xf>
    <xf numFmtId="168" fontId="9" fillId="13" borderId="9" xfId="2" applyFont="1" applyFill="1" applyBorder="1" applyAlignment="1">
      <alignment horizontal="center" vertical="center"/>
    </xf>
    <xf numFmtId="3" fontId="9" fillId="13" borderId="9" xfId="0" applyNumberFormat="1" applyFont="1" applyFill="1" applyBorder="1" applyAlignment="1">
      <alignment horizontal="center" vertical="center"/>
    </xf>
    <xf numFmtId="1" fontId="9" fillId="13" borderId="9" xfId="0" applyNumberFormat="1" applyFont="1" applyFill="1" applyBorder="1" applyAlignment="1">
      <alignment horizontal="center" vertical="center"/>
    </xf>
    <xf numFmtId="0" fontId="6" fillId="13" borderId="9" xfId="0" applyFont="1" applyFill="1" applyBorder="1" applyAlignment="1">
      <alignment horizontal="left" vertical="center"/>
    </xf>
    <xf numFmtId="0" fontId="9" fillId="13" borderId="11" xfId="0" applyFont="1" applyFill="1" applyBorder="1" applyAlignment="1">
      <alignment vertical="center"/>
    </xf>
    <xf numFmtId="173" fontId="9" fillId="13" borderId="9" xfId="0" applyNumberFormat="1" applyFont="1" applyFill="1" applyBorder="1" applyAlignment="1">
      <alignment vertical="center"/>
    </xf>
    <xf numFmtId="0" fontId="6" fillId="13" borderId="11" xfId="0" applyFont="1" applyFill="1" applyBorder="1" applyAlignment="1">
      <alignment vertical="center"/>
    </xf>
    <xf numFmtId="0" fontId="6" fillId="13" borderId="12" xfId="0" applyFont="1" applyFill="1" applyBorder="1" applyAlignment="1">
      <alignment vertical="center"/>
    </xf>
    <xf numFmtId="0" fontId="9" fillId="14" borderId="11" xfId="0" applyFont="1" applyFill="1" applyBorder="1" applyAlignment="1">
      <alignment vertical="center"/>
    </xf>
    <xf numFmtId="0" fontId="9" fillId="14" borderId="9" xfId="0" applyFont="1" applyFill="1" applyBorder="1" applyAlignment="1">
      <alignment horizontal="justify" vertical="center"/>
    </xf>
    <xf numFmtId="168" fontId="9" fillId="14" borderId="9" xfId="2" applyFont="1" applyFill="1" applyBorder="1" applyAlignment="1">
      <alignment horizontal="center" vertical="center"/>
    </xf>
    <xf numFmtId="3" fontId="9" fillId="14" borderId="9" xfId="0" applyNumberFormat="1" applyFont="1" applyFill="1" applyBorder="1" applyAlignment="1">
      <alignment horizontal="center" vertical="center"/>
    </xf>
    <xf numFmtId="1" fontId="9" fillId="14" borderId="9" xfId="0" applyNumberFormat="1" applyFont="1" applyFill="1" applyBorder="1" applyAlignment="1">
      <alignment horizontal="center" vertical="center"/>
    </xf>
    <xf numFmtId="0" fontId="6" fillId="14" borderId="9" xfId="0" applyFont="1" applyFill="1" applyBorder="1" applyAlignment="1">
      <alignment horizontal="left" vertical="center"/>
    </xf>
    <xf numFmtId="0" fontId="9" fillId="14" borderId="9" xfId="0" applyFont="1" applyFill="1" applyBorder="1" applyAlignment="1">
      <alignment vertical="center"/>
    </xf>
    <xf numFmtId="173" fontId="9" fillId="14" borderId="9" xfId="0" applyNumberFormat="1" applyFont="1" applyFill="1" applyBorder="1" applyAlignment="1">
      <alignment vertical="center"/>
    </xf>
    <xf numFmtId="0" fontId="6" fillId="14" borderId="11" xfId="0" applyFont="1" applyFill="1" applyBorder="1" applyAlignment="1">
      <alignment vertical="center"/>
    </xf>
    <xf numFmtId="0" fontId="6" fillId="14" borderId="12" xfId="0" applyFont="1" applyFill="1" applyBorder="1" applyAlignment="1">
      <alignment vertical="center"/>
    </xf>
    <xf numFmtId="0" fontId="9" fillId="15" borderId="11" xfId="0" applyFont="1" applyFill="1" applyBorder="1" applyAlignment="1">
      <alignment vertical="center"/>
    </xf>
    <xf numFmtId="0" fontId="6" fillId="15" borderId="11" xfId="0" applyFont="1" applyFill="1" applyBorder="1" applyAlignment="1">
      <alignment horizontal="left" vertical="center"/>
    </xf>
    <xf numFmtId="173" fontId="9" fillId="15" borderId="11" xfId="0" applyNumberFormat="1" applyFont="1" applyFill="1" applyBorder="1" applyAlignment="1">
      <alignment vertical="center"/>
    </xf>
    <xf numFmtId="0" fontId="6" fillId="15" borderId="11" xfId="0" applyFont="1" applyFill="1" applyBorder="1" applyAlignment="1">
      <alignment vertical="center"/>
    </xf>
    <xf numFmtId="0" fontId="6" fillId="15" borderId="12" xfId="0" applyFont="1" applyFill="1" applyBorder="1" applyAlignment="1">
      <alignment vertical="center"/>
    </xf>
    <xf numFmtId="0" fontId="6" fillId="6" borderId="16" xfId="0" applyFont="1" applyFill="1" applyBorder="1" applyAlignment="1">
      <alignment vertical="center" wrapText="1"/>
    </xf>
    <xf numFmtId="0" fontId="6" fillId="6" borderId="18" xfId="0" applyFont="1" applyFill="1" applyBorder="1" applyAlignment="1">
      <alignment vertical="center" wrapText="1"/>
    </xf>
    <xf numFmtId="0" fontId="9" fillId="15" borderId="0" xfId="0" applyFont="1" applyFill="1" applyAlignment="1">
      <alignment vertical="center"/>
    </xf>
    <xf numFmtId="0" fontId="9" fillId="15" borderId="9" xfId="0" applyFont="1" applyFill="1" applyBorder="1" applyAlignment="1">
      <alignment vertical="center"/>
    </xf>
    <xf numFmtId="0" fontId="9" fillId="15" borderId="12"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Alignment="1">
      <alignment vertical="center" wrapText="1"/>
    </xf>
    <xf numFmtId="0" fontId="6" fillId="0" borderId="18" xfId="0" applyFont="1" applyFill="1" applyBorder="1" applyAlignment="1">
      <alignment vertical="center" wrapText="1"/>
    </xf>
    <xf numFmtId="0" fontId="16" fillId="2" borderId="0" xfId="0" applyFont="1" applyFill="1"/>
    <xf numFmtId="0" fontId="17" fillId="0" borderId="0" xfId="0" applyFont="1"/>
    <xf numFmtId="0" fontId="9" fillId="4" borderId="41" xfId="0" applyFont="1" applyFill="1" applyBorder="1" applyAlignment="1">
      <alignment horizontal="justify" vertical="center" wrapText="1"/>
    </xf>
    <xf numFmtId="0" fontId="5" fillId="0" borderId="9" xfId="0" applyFont="1" applyFill="1" applyBorder="1" applyAlignment="1">
      <alignment horizontal="justify" vertical="center"/>
    </xf>
    <xf numFmtId="0" fontId="5" fillId="0" borderId="9" xfId="0" applyFont="1" applyFill="1" applyBorder="1" applyAlignment="1">
      <alignment horizontal="center" vertical="center"/>
    </xf>
    <xf numFmtId="0" fontId="4" fillId="0" borderId="22" xfId="0" applyFont="1" applyFill="1" applyBorder="1" applyAlignment="1">
      <alignment horizontal="justify"/>
    </xf>
    <xf numFmtId="0" fontId="5" fillId="0" borderId="22" xfId="0" applyFont="1" applyFill="1" applyBorder="1" applyAlignment="1">
      <alignment horizontal="center" vertical="center"/>
    </xf>
    <xf numFmtId="0" fontId="4" fillId="0" borderId="22" xfId="0" applyFont="1" applyFill="1" applyBorder="1" applyAlignment="1">
      <alignment horizontal="center"/>
    </xf>
    <xf numFmtId="0" fontId="4" fillId="0" borderId="22" xfId="0" applyFont="1" applyFill="1" applyBorder="1" applyAlignment="1">
      <alignment horizontal="justify" vertical="center"/>
    </xf>
    <xf numFmtId="171" fontId="4" fillId="0" borderId="24" xfId="0" applyNumberFormat="1" applyFont="1" applyFill="1" applyBorder="1" applyAlignment="1">
      <alignment horizontal="justify" vertical="center"/>
    </xf>
    <xf numFmtId="165" fontId="5" fillId="0" borderId="23" xfId="8" applyFont="1" applyFill="1" applyBorder="1" applyAlignment="1">
      <alignment horizontal="center" vertical="center"/>
    </xf>
    <xf numFmtId="0" fontId="4" fillId="0" borderId="0" xfId="0" applyFont="1" applyFill="1" applyAlignment="1">
      <alignment horizontal="justify"/>
    </xf>
    <xf numFmtId="171" fontId="4" fillId="0" borderId="0" xfId="0" applyNumberFormat="1" applyFont="1" applyFill="1" applyAlignment="1">
      <alignment horizontal="justify" vertical="center"/>
    </xf>
    <xf numFmtId="0" fontId="5" fillId="0" borderId="0" xfId="0" applyFont="1" applyFill="1"/>
    <xf numFmtId="0" fontId="5" fillId="0" borderId="0" xfId="0" applyFont="1" applyFill="1" applyAlignment="1">
      <alignment horizontal="center"/>
    </xf>
    <xf numFmtId="0" fontId="5" fillId="0" borderId="15" xfId="0" applyFont="1" applyFill="1" applyBorder="1" applyAlignment="1">
      <alignment horizontal="justify" vertical="center"/>
    </xf>
    <xf numFmtId="176" fontId="5" fillId="0" borderId="9" xfId="2" applyNumberFormat="1" applyFont="1" applyFill="1" applyBorder="1" applyAlignment="1">
      <alignment horizontal="justify" vertical="center"/>
    </xf>
    <xf numFmtId="0" fontId="4" fillId="0" borderId="22" xfId="0" applyFont="1" applyFill="1" applyBorder="1" applyAlignment="1">
      <alignment horizontal="center" vertical="center"/>
    </xf>
    <xf numFmtId="171" fontId="4" fillId="0" borderId="24" xfId="0" applyNumberFormat="1" applyFont="1" applyFill="1" applyBorder="1" applyAlignment="1">
      <alignment horizontal="center" vertical="center"/>
    </xf>
    <xf numFmtId="166" fontId="5" fillId="0" borderId="23" xfId="1" applyFont="1" applyFill="1" applyBorder="1" applyAlignment="1">
      <alignment horizontal="justify" vertical="center"/>
    </xf>
    <xf numFmtId="176" fontId="5" fillId="0" borderId="0" xfId="2" applyNumberFormat="1" applyFont="1" applyFill="1" applyAlignment="1">
      <alignment horizontal="justify" vertical="center"/>
    </xf>
    <xf numFmtId="176" fontId="4" fillId="0" borderId="0" xfId="2" applyNumberFormat="1" applyFont="1" applyFill="1" applyAlignment="1">
      <alignment horizontal="justify" vertical="center"/>
    </xf>
    <xf numFmtId="0" fontId="5" fillId="0" borderId="9" xfId="0" applyFont="1" applyFill="1" applyBorder="1" applyAlignment="1">
      <alignmen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172" fontId="4" fillId="0" borderId="0" xfId="0" applyNumberFormat="1" applyFont="1" applyFill="1" applyAlignment="1">
      <alignment vertical="center"/>
    </xf>
    <xf numFmtId="166" fontId="4" fillId="0" borderId="41" xfId="5" applyFont="1" applyBorder="1" applyAlignment="1">
      <alignment horizontal="right" vertical="center"/>
    </xf>
    <xf numFmtId="166" fontId="4" fillId="0" borderId="41" xfId="8" applyNumberFormat="1" applyFont="1" applyFill="1" applyBorder="1" applyAlignment="1">
      <alignment horizontal="center" vertical="center"/>
    </xf>
    <xf numFmtId="166" fontId="6" fillId="0" borderId="41" xfId="5" applyFont="1" applyBorder="1" applyAlignment="1">
      <alignment horizontal="center" vertical="center"/>
    </xf>
    <xf numFmtId="168" fontId="5" fillId="15" borderId="41" xfId="2" applyFont="1" applyFill="1" applyBorder="1" applyAlignment="1">
      <alignment horizontal="center" vertical="center"/>
    </xf>
    <xf numFmtId="175" fontId="5" fillId="15" borderId="41" xfId="0" applyNumberFormat="1" applyFont="1" applyFill="1" applyBorder="1" applyAlignment="1">
      <alignment horizontal="center" vertical="center"/>
    </xf>
    <xf numFmtId="175" fontId="5" fillId="14" borderId="41" xfId="0" applyNumberFormat="1" applyFont="1" applyFill="1" applyBorder="1" applyAlignment="1">
      <alignment horizontal="center" vertical="center"/>
    </xf>
    <xf numFmtId="166" fontId="6" fillId="6" borderId="41" xfId="5" applyFont="1" applyFill="1" applyBorder="1" applyAlignment="1">
      <alignment horizontal="center" vertical="center" wrapText="1"/>
    </xf>
    <xf numFmtId="166" fontId="6" fillId="0" borderId="41" xfId="5" applyFont="1" applyFill="1" applyBorder="1" applyAlignment="1">
      <alignment horizontal="center" vertical="center" wrapText="1"/>
    </xf>
    <xf numFmtId="166" fontId="6" fillId="6" borderId="42" xfId="5" applyFont="1" applyFill="1" applyBorder="1" applyAlignment="1">
      <alignment horizontal="center" vertical="center" wrapText="1"/>
    </xf>
    <xf numFmtId="166" fontId="6" fillId="0" borderId="41" xfId="5" applyFont="1" applyBorder="1" applyAlignment="1">
      <alignment horizontal="center" vertical="center" wrapText="1"/>
    </xf>
    <xf numFmtId="166" fontId="6" fillId="0" borderId="42" xfId="5" applyFont="1" applyBorder="1" applyAlignment="1">
      <alignment horizontal="center" vertical="center" wrapText="1"/>
    </xf>
    <xf numFmtId="166" fontId="6" fillId="0" borderId="41" xfId="5" quotePrefix="1" applyFont="1" applyFill="1" applyBorder="1" applyAlignment="1">
      <alignment horizontal="center" vertical="center"/>
    </xf>
    <xf numFmtId="166" fontId="4" fillId="6" borderId="41" xfId="5" applyFont="1" applyFill="1" applyBorder="1" applyAlignment="1">
      <alignment vertical="center"/>
    </xf>
    <xf numFmtId="190" fontId="11" fillId="0" borderId="44" xfId="0" applyNumberFormat="1" applyFont="1" applyBorder="1" applyAlignment="1">
      <alignment horizontal="right" vertical="center"/>
    </xf>
    <xf numFmtId="0" fontId="5" fillId="12" borderId="41" xfId="0" applyFont="1" applyFill="1" applyBorder="1" applyAlignment="1">
      <alignment horizontal="center" vertical="center" textRotation="90" wrapText="1"/>
    </xf>
    <xf numFmtId="1" fontId="5" fillId="15" borderId="42" xfId="0" applyNumberFormat="1" applyFont="1" applyFill="1" applyBorder="1" applyAlignment="1">
      <alignment horizontal="justify" vertical="center" wrapText="1"/>
    </xf>
    <xf numFmtId="49" fontId="6" fillId="0" borderId="41" xfId="10" applyNumberFormat="1" applyFont="1" applyBorder="1" applyAlignment="1">
      <alignment horizontal="justify" vertical="center" wrapText="1"/>
    </xf>
    <xf numFmtId="0" fontId="6" fillId="0" borderId="41" xfId="0" applyFont="1" applyBorder="1" applyAlignment="1">
      <alignment wrapText="1"/>
    </xf>
    <xf numFmtId="49" fontId="6" fillId="6" borderId="41" xfId="10" applyNumberFormat="1" applyFont="1" applyFill="1" applyBorder="1" applyAlignment="1">
      <alignment horizontal="justify" vertical="center" wrapText="1"/>
    </xf>
    <xf numFmtId="0" fontId="4" fillId="0" borderId="41" xfId="0" applyFont="1" applyFill="1" applyBorder="1" applyAlignment="1">
      <alignment vertical="center" wrapText="1"/>
    </xf>
    <xf numFmtId="166" fontId="4" fillId="0" borderId="42" xfId="5" applyFont="1" applyFill="1" applyBorder="1" applyAlignment="1">
      <alignment horizontal="center" vertical="center"/>
    </xf>
    <xf numFmtId="0" fontId="6" fillId="0" borderId="41" xfId="0" applyFont="1" applyBorder="1" applyAlignment="1">
      <alignment horizontal="justify" vertical="center"/>
    </xf>
    <xf numFmtId="0" fontId="9" fillId="15" borderId="42" xfId="0" applyFont="1" applyFill="1" applyBorder="1" applyAlignment="1">
      <alignment horizontal="left" vertical="center"/>
    </xf>
    <xf numFmtId="0" fontId="10" fillId="0" borderId="41" xfId="11" applyFont="1" applyFill="1" applyBorder="1" applyAlignment="1">
      <alignment horizontal="justify" vertical="center" wrapText="1"/>
    </xf>
    <xf numFmtId="0" fontId="6" fillId="0" borderId="41" xfId="11" applyFont="1" applyFill="1" applyBorder="1" applyAlignment="1">
      <alignment horizontal="justify" vertical="center" wrapText="1"/>
    </xf>
    <xf numFmtId="0" fontId="9" fillId="15" borderId="41" xfId="0" applyFont="1" applyFill="1" applyBorder="1" applyAlignment="1">
      <alignment horizontal="left" vertical="center"/>
    </xf>
    <xf numFmtId="0" fontId="9" fillId="15" borderId="42" xfId="0" applyFont="1" applyFill="1" applyBorder="1" applyAlignment="1">
      <alignment vertical="center"/>
    </xf>
    <xf numFmtId="49" fontId="6" fillId="0" borderId="41" xfId="0" applyNumberFormat="1" applyFont="1" applyFill="1" applyBorder="1" applyAlignment="1">
      <alignment horizontal="center" vertical="center" wrapText="1"/>
    </xf>
    <xf numFmtId="0" fontId="9" fillId="0" borderId="41" xfId="0" applyFont="1" applyBorder="1" applyAlignment="1">
      <alignment horizontal="left" vertical="center"/>
    </xf>
    <xf numFmtId="0" fontId="9" fillId="0" borderId="41" xfId="0" applyFont="1" applyBorder="1" applyAlignment="1">
      <alignment vertical="center"/>
    </xf>
    <xf numFmtId="1" fontId="5" fillId="13" borderId="42" xfId="0" applyNumberFormat="1" applyFont="1" applyFill="1" applyBorder="1" applyAlignment="1">
      <alignment horizontal="left" vertical="center" wrapText="1"/>
    </xf>
    <xf numFmtId="3" fontId="4" fillId="0" borderId="41" xfId="14" applyNumberFormat="1" applyFont="1" applyBorder="1" applyAlignment="1">
      <alignment horizontal="center" vertical="center" wrapText="1"/>
    </xf>
    <xf numFmtId="3" fontId="4" fillId="6" borderId="41" xfId="14" applyNumberFormat="1" applyFont="1" applyFill="1" applyBorder="1" applyAlignment="1">
      <alignment horizontal="center" vertical="center" wrapText="1"/>
    </xf>
    <xf numFmtId="9" fontId="6" fillId="6" borderId="41" xfId="14" applyNumberFormat="1" applyFont="1" applyFill="1" applyBorder="1" applyAlignment="1">
      <alignment horizontal="center" vertical="center" wrapText="1"/>
    </xf>
    <xf numFmtId="180" fontId="4" fillId="0" borderId="41" xfId="14" applyFont="1" applyFill="1" applyBorder="1" applyAlignment="1">
      <alignment horizontal="center" vertical="center"/>
    </xf>
    <xf numFmtId="172" fontId="5" fillId="15" borderId="41" xfId="0" applyNumberFormat="1" applyFont="1" applyFill="1" applyBorder="1" applyAlignment="1">
      <alignment horizontal="justify" vertical="center"/>
    </xf>
    <xf numFmtId="1" fontId="4" fillId="0" borderId="41" xfId="14" applyNumberFormat="1" applyFont="1" applyFill="1" applyBorder="1" applyAlignment="1">
      <alignment horizontal="center" vertical="center" wrapText="1"/>
    </xf>
    <xf numFmtId="180" fontId="4" fillId="0" borderId="41" xfId="14" applyFont="1" applyFill="1" applyBorder="1" applyAlignment="1">
      <alignment horizontal="left" vertical="center" wrapText="1"/>
    </xf>
    <xf numFmtId="4" fontId="4" fillId="0" borderId="41" xfId="14" applyNumberFormat="1" applyFont="1" applyFill="1" applyBorder="1" applyAlignment="1">
      <alignment horizontal="center" vertical="center"/>
    </xf>
    <xf numFmtId="1" fontId="4" fillId="0" borderId="41" xfId="14" applyNumberFormat="1" applyFont="1" applyBorder="1" applyAlignment="1">
      <alignment horizontal="center" vertical="center"/>
    </xf>
    <xf numFmtId="1" fontId="4" fillId="0" borderId="41" xfId="14" applyNumberFormat="1" applyFont="1" applyBorder="1" applyAlignment="1">
      <alignment horizontal="center" vertical="center" wrapText="1"/>
    </xf>
    <xf numFmtId="1" fontId="5" fillId="14" borderId="41" xfId="0" applyNumberFormat="1" applyFont="1" applyFill="1" applyBorder="1" applyAlignment="1">
      <alignment vertical="center"/>
    </xf>
    <xf numFmtId="49" fontId="4" fillId="0" borderId="41" xfId="14" applyNumberFormat="1" applyFont="1" applyBorder="1" applyAlignment="1">
      <alignment horizontal="center" vertical="center"/>
    </xf>
    <xf numFmtId="0" fontId="5" fillId="0" borderId="41" xfId="0" applyFont="1" applyBorder="1" applyAlignment="1">
      <alignment horizontal="left"/>
    </xf>
    <xf numFmtId="0" fontId="5" fillId="0" borderId="41" xfId="0" applyFont="1" applyBorder="1"/>
    <xf numFmtId="0" fontId="9" fillId="12" borderId="42" xfId="0" applyFont="1" applyFill="1" applyBorder="1" applyAlignment="1">
      <alignment horizontal="center" vertical="center" textRotation="90" wrapText="1"/>
    </xf>
    <xf numFmtId="0" fontId="10" fillId="6" borderId="41" xfId="0" applyFont="1" applyFill="1" applyBorder="1" applyAlignment="1">
      <alignment horizontal="justify" vertical="center" wrapText="1"/>
    </xf>
    <xf numFmtId="166" fontId="5" fillId="15" borderId="41" xfId="1" applyFont="1" applyFill="1" applyBorder="1" applyAlignment="1">
      <alignment horizontal="center" vertical="center"/>
    </xf>
    <xf numFmtId="0" fontId="5" fillId="14" borderId="43" xfId="0" applyFont="1" applyFill="1" applyBorder="1" applyAlignment="1">
      <alignment horizontal="center" vertical="center"/>
    </xf>
    <xf numFmtId="1" fontId="6" fillId="0" borderId="43" xfId="0" applyNumberFormat="1" applyFont="1" applyBorder="1" applyAlignment="1">
      <alignment horizontal="center" vertical="center" wrapText="1"/>
    </xf>
    <xf numFmtId="3" fontId="8" fillId="2" borderId="41" xfId="0" applyNumberFormat="1" applyFont="1" applyFill="1" applyBorder="1" applyAlignment="1">
      <alignment horizontal="left" vertical="center" wrapText="1"/>
    </xf>
    <xf numFmtId="49" fontId="5" fillId="12" borderId="41" xfId="0" applyNumberFormat="1" applyFont="1" applyFill="1" applyBorder="1" applyAlignment="1">
      <alignment horizontal="center" vertical="center" textRotation="90" wrapText="1"/>
    </xf>
    <xf numFmtId="0" fontId="5" fillId="13" borderId="41" xfId="0" applyFont="1" applyFill="1" applyBorder="1" applyAlignment="1">
      <alignment vertical="center"/>
    </xf>
    <xf numFmtId="0" fontId="5" fillId="13" borderId="41" xfId="0" applyFont="1" applyFill="1" applyBorder="1" applyAlignment="1">
      <alignment horizontal="justify" vertical="center"/>
    </xf>
    <xf numFmtId="0" fontId="5" fillId="14" borderId="42" xfId="0" applyFont="1" applyFill="1" applyBorder="1" applyAlignment="1">
      <alignment horizontal="left" vertical="center"/>
    </xf>
    <xf numFmtId="1" fontId="5" fillId="15" borderId="42" xfId="0" applyNumberFormat="1" applyFont="1" applyFill="1" applyBorder="1" applyAlignment="1">
      <alignment horizontal="left" vertical="center" wrapText="1"/>
    </xf>
    <xf numFmtId="9" fontId="5" fillId="15" borderId="41" xfId="19" applyFont="1" applyFill="1" applyBorder="1" applyAlignment="1">
      <alignment horizontal="center" vertical="center"/>
    </xf>
    <xf numFmtId="3" fontId="4" fillId="15" borderId="41" xfId="0" applyNumberFormat="1" applyFont="1" applyFill="1" applyBorder="1" applyAlignment="1">
      <alignment vertical="center"/>
    </xf>
    <xf numFmtId="3" fontId="5" fillId="15" borderId="41" xfId="0" applyNumberFormat="1" applyFont="1" applyFill="1" applyBorder="1" applyAlignment="1">
      <alignment horizontal="right" vertical="center"/>
    </xf>
    <xf numFmtId="1" fontId="5" fillId="14" borderId="42" xfId="0" applyNumberFormat="1" applyFont="1" applyFill="1" applyBorder="1" applyAlignment="1">
      <alignment horizontal="left" vertical="center"/>
    </xf>
    <xf numFmtId="9" fontId="5" fillId="14" borderId="41" xfId="19" applyFont="1" applyFill="1" applyBorder="1" applyAlignment="1">
      <alignment horizontal="center" vertical="center"/>
    </xf>
    <xf numFmtId="3" fontId="4" fillId="14" borderId="41" xfId="0" applyNumberFormat="1" applyFont="1" applyFill="1" applyBorder="1" applyAlignment="1">
      <alignment vertical="center"/>
    </xf>
    <xf numFmtId="3" fontId="5" fillId="14" borderId="41" xfId="0" applyNumberFormat="1" applyFont="1" applyFill="1" applyBorder="1" applyAlignment="1">
      <alignment horizontal="right" vertical="center"/>
    </xf>
    <xf numFmtId="1" fontId="5" fillId="15" borderId="42" xfId="0" applyNumberFormat="1" applyFont="1" applyFill="1" applyBorder="1" applyAlignment="1">
      <alignment horizontal="left" vertical="center" wrapText="1" indent="1"/>
    </xf>
    <xf numFmtId="175" fontId="5" fillId="15" borderId="41" xfId="0" applyNumberFormat="1" applyFont="1" applyFill="1" applyBorder="1" applyAlignment="1">
      <alignment horizontal="center" vertical="center" wrapText="1"/>
    </xf>
    <xf numFmtId="175" fontId="6" fillId="6" borderId="41" xfId="5" applyNumberFormat="1" applyFont="1" applyFill="1" applyBorder="1" applyAlignment="1">
      <alignment horizontal="center" vertical="center"/>
    </xf>
    <xf numFmtId="169" fontId="5" fillId="0" borderId="41" xfId="0" applyNumberFormat="1" applyFont="1" applyBorder="1" applyAlignment="1">
      <alignment horizontal="left" vertical="center"/>
    </xf>
    <xf numFmtId="17" fontId="5" fillId="0" borderId="41" xfId="0" applyNumberFormat="1" applyFont="1" applyBorder="1" applyAlignment="1">
      <alignment horizontal="left" vertical="center"/>
    </xf>
    <xf numFmtId="4" fontId="5" fillId="12" borderId="42" xfId="0" applyNumberFormat="1" applyFont="1" applyFill="1" applyBorder="1" applyAlignment="1">
      <alignment horizontal="right" vertical="center" wrapText="1" indent="2"/>
    </xf>
    <xf numFmtId="4" fontId="4" fillId="0" borderId="41" xfId="5" applyNumberFormat="1" applyFont="1" applyFill="1" applyBorder="1" applyAlignment="1">
      <alignment horizontal="right" vertical="center" indent="2"/>
    </xf>
    <xf numFmtId="4" fontId="4" fillId="0" borderId="41" xfId="5" applyNumberFormat="1" applyFont="1" applyFill="1" applyBorder="1" applyAlignment="1">
      <alignment horizontal="right" vertical="center" wrapText="1" indent="2"/>
    </xf>
    <xf numFmtId="4" fontId="5" fillId="15" borderId="41" xfId="5" applyNumberFormat="1" applyFont="1" applyFill="1" applyBorder="1" applyAlignment="1">
      <alignment horizontal="right" vertical="center" indent="2"/>
    </xf>
    <xf numFmtId="9" fontId="4" fillId="6" borderId="42" xfId="4" applyFont="1" applyFill="1" applyBorder="1" applyAlignment="1">
      <alignment horizontal="center" vertical="center"/>
    </xf>
    <xf numFmtId="4" fontId="4" fillId="0" borderId="42" xfId="5" applyNumberFormat="1" applyFont="1" applyFill="1" applyBorder="1" applyAlignment="1">
      <alignment horizontal="right" vertical="center" indent="2"/>
    </xf>
    <xf numFmtId="166" fontId="4" fillId="6" borderId="41" xfId="5" applyFont="1" applyFill="1" applyBorder="1" applyAlignment="1">
      <alignment vertical="center" wrapText="1"/>
    </xf>
    <xf numFmtId="0" fontId="5" fillId="0" borderId="41" xfId="0" applyFont="1" applyFill="1" applyBorder="1" applyAlignment="1">
      <alignment vertical="center"/>
    </xf>
    <xf numFmtId="0" fontId="5" fillId="0" borderId="41" xfId="0" applyFont="1" applyFill="1" applyBorder="1" applyAlignment="1">
      <alignment horizontal="justify" vertical="center"/>
    </xf>
    <xf numFmtId="0" fontId="5" fillId="0" borderId="41" xfId="0" applyFont="1" applyFill="1" applyBorder="1" applyAlignment="1">
      <alignment horizontal="left" vertical="center"/>
    </xf>
    <xf numFmtId="0" fontId="5" fillId="0" borderId="41" xfId="0" applyFont="1" applyFill="1" applyBorder="1" applyAlignment="1">
      <alignment horizontal="justify" vertical="center" wrapText="1"/>
    </xf>
    <xf numFmtId="3" fontId="8" fillId="0" borderId="41" xfId="0" applyNumberFormat="1" applyFont="1" applyFill="1" applyBorder="1" applyAlignment="1">
      <alignment horizontal="justify" vertical="center" wrapText="1"/>
    </xf>
    <xf numFmtId="0" fontId="9" fillId="3" borderId="41"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42" xfId="0" applyFont="1" applyFill="1" applyBorder="1" applyAlignment="1">
      <alignment vertical="center"/>
    </xf>
    <xf numFmtId="0" fontId="10" fillId="6" borderId="41" xfId="0" applyFont="1" applyFill="1" applyBorder="1" applyAlignment="1">
      <alignment horizontal="left" vertical="top" wrapText="1"/>
    </xf>
    <xf numFmtId="0" fontId="5" fillId="15" borderId="43" xfId="0" applyFont="1" applyFill="1" applyBorder="1" applyAlignment="1">
      <alignment horizontal="center" vertical="center" wrapText="1"/>
    </xf>
    <xf numFmtId="0" fontId="8" fillId="15" borderId="42" xfId="0" applyFont="1" applyFill="1" applyBorder="1" applyAlignment="1">
      <alignment horizontal="left" vertical="center"/>
    </xf>
    <xf numFmtId="0" fontId="6" fillId="6" borderId="41" xfId="0" applyFont="1" applyFill="1" applyBorder="1" applyAlignment="1">
      <alignment horizontal="justify" vertical="justify" wrapText="1"/>
    </xf>
    <xf numFmtId="0" fontId="6" fillId="0" borderId="41" xfId="0" applyFont="1" applyBorder="1" applyAlignment="1">
      <alignment horizontal="justify" vertical="justify" wrapText="1"/>
    </xf>
    <xf numFmtId="0" fontId="6" fillId="0" borderId="41" xfId="0" applyFont="1" applyBorder="1" applyAlignment="1">
      <alignment vertical="center" wrapText="1"/>
    </xf>
    <xf numFmtId="0" fontId="8" fillId="15" borderId="42" xfId="0" applyFont="1" applyFill="1" applyBorder="1" applyAlignment="1">
      <alignment vertical="center"/>
    </xf>
    <xf numFmtId="0" fontId="10" fillId="0" borderId="41" xfId="0" applyFont="1" applyBorder="1" applyAlignment="1">
      <alignment horizontal="left" vertical="center" wrapText="1"/>
    </xf>
    <xf numFmtId="184" fontId="4" fillId="6" borderId="43" xfId="0" applyNumberFormat="1" applyFont="1" applyFill="1" applyBorder="1" applyAlignment="1">
      <alignment vertical="center" wrapText="1"/>
    </xf>
    <xf numFmtId="1" fontId="11" fillId="0" borderId="42" xfId="0" applyNumberFormat="1" applyFont="1" applyFill="1" applyBorder="1" applyAlignment="1">
      <alignment horizontal="center" vertical="center" wrapText="1"/>
    </xf>
    <xf numFmtId="183" fontId="4" fillId="0" borderId="41" xfId="3" applyNumberFormat="1" applyFont="1" applyFill="1" applyBorder="1" applyAlignment="1">
      <alignment horizontal="center" vertical="center"/>
    </xf>
    <xf numFmtId="0" fontId="8" fillId="3" borderId="42" xfId="0" applyFont="1" applyFill="1" applyBorder="1" applyAlignment="1">
      <alignment horizontal="center" vertical="center" textRotation="90" wrapText="1"/>
    </xf>
    <xf numFmtId="0" fontId="5" fillId="14" borderId="42" xfId="26" applyFont="1" applyFill="1" applyBorder="1" applyAlignment="1">
      <alignment vertical="center"/>
    </xf>
    <xf numFmtId="0" fontId="6" fillId="0" borderId="41" xfId="26" applyFont="1" applyFill="1" applyBorder="1" applyAlignment="1">
      <alignment horizontal="center" vertical="center"/>
    </xf>
    <xf numFmtId="49" fontId="4" fillId="0" borderId="41" xfId="27" applyNumberFormat="1" applyFont="1" applyFill="1" applyBorder="1" applyAlignment="1">
      <alignment horizontal="justify" vertical="center" wrapText="1"/>
    </xf>
    <xf numFmtId="164" fontId="6" fillId="6" borderId="42" xfId="30" applyFont="1" applyFill="1" applyBorder="1" applyAlignment="1">
      <alignment horizontal="center" vertical="center" wrapText="1"/>
    </xf>
    <xf numFmtId="49" fontId="4" fillId="0" borderId="41" xfId="27" applyNumberFormat="1" applyFont="1" applyBorder="1" applyAlignment="1">
      <alignment horizontal="justify" vertical="center" wrapText="1"/>
    </xf>
    <xf numFmtId="0" fontId="5" fillId="17" borderId="41" xfId="26" applyFont="1" applyFill="1" applyBorder="1" applyAlignment="1">
      <alignment vertical="center"/>
    </xf>
    <xf numFmtId="0" fontId="4" fillId="6" borderId="41" xfId="26" applyFont="1" applyFill="1" applyBorder="1" applyAlignment="1">
      <alignment horizontal="justify" vertical="center" wrapText="1"/>
    </xf>
    <xf numFmtId="0" fontId="4" fillId="0" borderId="41" xfId="26" applyFont="1" applyBorder="1" applyAlignment="1">
      <alignment horizontal="center"/>
    </xf>
    <xf numFmtId="49" fontId="6" fillId="0" borderId="41" xfId="27" applyNumberFormat="1" applyFont="1" applyFill="1" applyBorder="1" applyAlignment="1">
      <alignment horizontal="justify" vertical="center" wrapText="1"/>
    </xf>
    <xf numFmtId="0" fontId="4" fillId="0" borderId="43" xfId="26" applyFont="1" applyFill="1" applyBorder="1" applyAlignment="1">
      <alignment vertical="center" wrapText="1"/>
    </xf>
    <xf numFmtId="1" fontId="4" fillId="6" borderId="41" xfId="26" applyNumberFormat="1" applyFont="1" applyFill="1" applyBorder="1" applyAlignment="1">
      <alignment horizontal="center" vertical="center"/>
    </xf>
    <xf numFmtId="0" fontId="6" fillId="0" borderId="12" xfId="9" applyFont="1" applyFill="1" applyBorder="1" applyAlignment="1">
      <alignment horizontal="left" vertical="center" wrapText="1"/>
    </xf>
    <xf numFmtId="0" fontId="6" fillId="0" borderId="12" xfId="11" applyFont="1" applyFill="1" applyBorder="1" applyAlignment="1">
      <alignment horizontal="justify" vertical="center" wrapText="1"/>
    </xf>
    <xf numFmtId="2" fontId="6" fillId="0" borderId="12" xfId="9" applyNumberFormat="1" applyFont="1" applyFill="1" applyBorder="1" applyAlignment="1">
      <alignment horizontal="left" vertical="center" wrapText="1"/>
    </xf>
    <xf numFmtId="166" fontId="6" fillId="0" borderId="41" xfId="5" applyFont="1" applyFill="1" applyBorder="1" applyAlignment="1">
      <alignment horizontal="center" vertical="center"/>
    </xf>
    <xf numFmtId="170" fontId="11" fillId="0" borderId="41" xfId="0" applyNumberFormat="1" applyFont="1" applyBorder="1" applyAlignment="1">
      <alignment horizontal="center" vertical="center" wrapText="1"/>
    </xf>
    <xf numFmtId="3" fontId="4" fillId="0" borderId="41" xfId="0" applyNumberFormat="1" applyFont="1" applyBorder="1" applyAlignment="1">
      <alignment horizontal="center" vertical="center" wrapText="1"/>
    </xf>
    <xf numFmtId="0" fontId="4" fillId="0" borderId="41" xfId="0" applyFont="1" applyBorder="1" applyAlignment="1">
      <alignment vertical="center"/>
    </xf>
    <xf numFmtId="0" fontId="4" fillId="6" borderId="0" xfId="0" applyFont="1" applyFill="1" applyAlignment="1">
      <alignment horizontal="center"/>
    </xf>
    <xf numFmtId="0" fontId="4" fillId="6" borderId="18" xfId="0" applyFont="1" applyFill="1" applyBorder="1" applyAlignment="1">
      <alignment horizontal="center"/>
    </xf>
    <xf numFmtId="9" fontId="4" fillId="6"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xf>
    <xf numFmtId="166" fontId="4" fillId="0" borderId="41" xfId="5" applyFont="1" applyBorder="1" applyAlignment="1">
      <alignment horizontal="center" vertical="center"/>
    </xf>
    <xf numFmtId="1" fontId="4" fillId="6" borderId="12" xfId="0" applyNumberFormat="1" applyFont="1" applyFill="1" applyBorder="1" applyAlignment="1">
      <alignment horizontal="center" vertical="center" wrapText="1"/>
    </xf>
    <xf numFmtId="4" fontId="4" fillId="0" borderId="41" xfId="0" applyNumberFormat="1" applyFont="1" applyFill="1" applyBorder="1" applyAlignment="1">
      <alignment horizontal="right" vertical="center" wrapText="1"/>
    </xf>
    <xf numFmtId="1" fontId="4" fillId="6" borderId="44" xfId="0" applyNumberFormat="1" applyFont="1" applyFill="1" applyBorder="1" applyAlignment="1">
      <alignment horizontal="center" vertical="center"/>
    </xf>
    <xf numFmtId="165" fontId="4" fillId="6" borderId="44" xfId="8" applyNumberFormat="1" applyFont="1" applyFill="1" applyBorder="1" applyAlignment="1">
      <alignment horizontal="center" vertical="center"/>
    </xf>
    <xf numFmtId="3" fontId="4" fillId="0" borderId="44" xfId="14" applyNumberFormat="1" applyFont="1" applyFill="1" applyBorder="1" applyAlignment="1">
      <alignment horizontal="center" vertical="center" wrapText="1"/>
    </xf>
    <xf numFmtId="180" fontId="4" fillId="0" borderId="44" xfId="14" applyFont="1" applyFill="1" applyBorder="1" applyAlignment="1">
      <alignment horizontal="center" vertical="center" wrapText="1"/>
    </xf>
    <xf numFmtId="3" fontId="4" fillId="0" borderId="44" xfId="14" applyNumberFormat="1" applyFont="1" applyFill="1" applyBorder="1" applyAlignment="1">
      <alignment horizontal="center" vertical="center"/>
    </xf>
    <xf numFmtId="3" fontId="4" fillId="0" borderId="44" xfId="14" applyNumberFormat="1" applyFont="1" applyBorder="1" applyAlignment="1">
      <alignment horizontal="center" vertical="center"/>
    </xf>
    <xf numFmtId="180" fontId="4" fillId="6" borderId="44" xfId="14" applyFont="1" applyFill="1" applyBorder="1" applyAlignment="1">
      <alignment horizontal="center" vertical="center" wrapText="1"/>
    </xf>
    <xf numFmtId="166" fontId="4" fillId="0" borderId="41" xfId="1" applyFont="1" applyFill="1" applyBorder="1" applyAlignment="1">
      <alignment vertical="center" wrapText="1"/>
    </xf>
    <xf numFmtId="1" fontId="6" fillId="0" borderId="41" xfId="0" applyNumberFormat="1" applyFont="1" applyFill="1" applyBorder="1" applyAlignment="1">
      <alignment horizontal="center" vertical="center" wrapText="1"/>
    </xf>
    <xf numFmtId="0" fontId="14" fillId="0" borderId="0" xfId="0" applyFont="1" applyFill="1"/>
    <xf numFmtId="1" fontId="4" fillId="0" borderId="44" xfId="0" applyNumberFormat="1" applyFont="1" applyBorder="1" applyAlignment="1">
      <alignment horizontal="center" vertical="center" wrapText="1"/>
    </xf>
    <xf numFmtId="0" fontId="5" fillId="0" borderId="16" xfId="0" applyFont="1" applyFill="1" applyBorder="1" applyAlignment="1">
      <alignment vertical="center"/>
    </xf>
    <xf numFmtId="0" fontId="5" fillId="0" borderId="18" xfId="0" applyFont="1" applyFill="1" applyBorder="1" applyAlignment="1">
      <alignment vertical="center"/>
    </xf>
    <xf numFmtId="10" fontId="4" fillId="0" borderId="16" xfId="4" applyNumberFormat="1" applyFont="1" applyFill="1" applyBorder="1" applyAlignment="1">
      <alignment horizontal="center" vertical="center"/>
    </xf>
    <xf numFmtId="4" fontId="4" fillId="0" borderId="44" xfId="5" applyNumberFormat="1" applyFont="1" applyFill="1" applyBorder="1" applyAlignment="1">
      <alignment vertical="center" indent="2"/>
    </xf>
    <xf numFmtId="180" fontId="4" fillId="0" borderId="41" xfId="14" applyFont="1" applyFill="1" applyBorder="1" applyAlignment="1">
      <alignment horizontal="center" vertical="center" wrapText="1"/>
    </xf>
    <xf numFmtId="0" fontId="4" fillId="0" borderId="0" xfId="0" applyFont="1" applyFill="1" applyAlignment="1">
      <alignment horizontal="center" vertical="center" wrapText="1"/>
    </xf>
    <xf numFmtId="0" fontId="10" fillId="6" borderId="12" xfId="11" applyFont="1" applyFill="1" applyBorder="1" applyAlignment="1">
      <alignment horizontal="justify" vertical="center" wrapText="1"/>
    </xf>
    <xf numFmtId="0" fontId="6" fillId="6" borderId="12" xfId="11" applyFont="1" applyFill="1" applyBorder="1" applyAlignment="1">
      <alignment horizontal="justify" vertical="center" wrapText="1"/>
    </xf>
    <xf numFmtId="0" fontId="19" fillId="0" borderId="41" xfId="0" applyFont="1" applyBorder="1" applyAlignment="1">
      <alignment horizontal="center" vertical="center" wrapText="1"/>
    </xf>
    <xf numFmtId="1" fontId="5" fillId="0" borderId="16" xfId="0" applyNumberFormat="1" applyFont="1" applyFill="1" applyBorder="1" applyAlignment="1">
      <alignment vertical="center"/>
    </xf>
    <xf numFmtId="1" fontId="5" fillId="0" borderId="0" xfId="0" applyNumberFormat="1" applyFont="1" applyFill="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4" fontId="4" fillId="0" borderId="44" xfId="5" applyNumberFormat="1" applyFont="1" applyFill="1" applyBorder="1" applyAlignment="1">
      <alignment horizontal="right" vertical="center" wrapText="1" indent="2"/>
    </xf>
    <xf numFmtId="1" fontId="4" fillId="0" borderId="44" xfId="0" applyNumberFormat="1" applyFont="1" applyFill="1" applyBorder="1" applyAlignment="1">
      <alignment horizontal="center" vertical="center"/>
    </xf>
    <xf numFmtId="0" fontId="4" fillId="0" borderId="12" xfId="0" applyFont="1" applyFill="1" applyBorder="1" applyAlignment="1">
      <alignment horizontal="justify" vertical="center"/>
    </xf>
    <xf numFmtId="0" fontId="6" fillId="0" borderId="0" xfId="26" applyFont="1" applyFill="1" applyBorder="1" applyAlignment="1">
      <alignment vertical="center" wrapText="1"/>
    </xf>
    <xf numFmtId="0" fontId="4" fillId="0" borderId="53" xfId="0" applyFont="1" applyFill="1" applyBorder="1" applyAlignment="1">
      <alignment vertical="center" wrapText="1"/>
    </xf>
    <xf numFmtId="0" fontId="4" fillId="6" borderId="53" xfId="0" applyFont="1" applyFill="1" applyBorder="1" applyAlignment="1">
      <alignment vertical="center" wrapText="1"/>
    </xf>
    <xf numFmtId="0" fontId="5" fillId="6" borderId="53" xfId="0" applyFont="1" applyFill="1" applyBorder="1" applyAlignment="1">
      <alignment horizontal="center" vertical="center" wrapText="1"/>
    </xf>
    <xf numFmtId="0" fontId="4" fillId="12" borderId="53" xfId="0" applyFont="1" applyFill="1" applyBorder="1" applyAlignment="1">
      <alignment horizontal="center" vertical="center" wrapText="1"/>
    </xf>
    <xf numFmtId="1" fontId="4" fillId="12" borderId="53" xfId="0" applyNumberFormat="1" applyFont="1" applyFill="1" applyBorder="1" applyAlignment="1">
      <alignment horizontal="center" vertical="center" wrapText="1"/>
    </xf>
    <xf numFmtId="0" fontId="5" fillId="15" borderId="53" xfId="0" applyFont="1" applyFill="1" applyBorder="1" applyAlignment="1">
      <alignment horizontal="center" vertical="center" wrapText="1"/>
    </xf>
    <xf numFmtId="184" fontId="4" fillId="6" borderId="53" xfId="0" applyNumberFormat="1" applyFont="1" applyFill="1" applyBorder="1" applyAlignment="1">
      <alignment vertical="center" wrapText="1"/>
    </xf>
    <xf numFmtId="0" fontId="5" fillId="14" borderId="53" xfId="0" applyFont="1" applyFill="1" applyBorder="1" applyAlignment="1">
      <alignment horizontal="center" vertical="center" wrapText="1"/>
    </xf>
    <xf numFmtId="49" fontId="6" fillId="0" borderId="53" xfId="10" applyNumberFormat="1" applyFont="1" applyFill="1" applyBorder="1" applyAlignment="1">
      <alignment horizontal="justify" vertical="center" wrapText="1"/>
    </xf>
    <xf numFmtId="0" fontId="4" fillId="0" borderId="53" xfId="26" applyFont="1" applyFill="1" applyBorder="1" applyAlignment="1">
      <alignment vertical="center" wrapText="1"/>
    </xf>
    <xf numFmtId="0" fontId="6" fillId="0" borderId="53" xfId="26" applyFont="1" applyFill="1" applyBorder="1" applyAlignment="1">
      <alignment horizontal="center" wrapText="1"/>
    </xf>
    <xf numFmtId="1" fontId="11" fillId="0" borderId="53" xfId="0" applyNumberFormat="1" applyFont="1" applyBorder="1" applyAlignment="1">
      <alignment horizontal="center" vertical="center" wrapText="1"/>
    </xf>
    <xf numFmtId="0" fontId="11" fillId="0" borderId="53" xfId="0" applyFont="1" applyBorder="1" applyAlignment="1">
      <alignment horizontal="center" vertical="center" wrapText="1"/>
    </xf>
    <xf numFmtId="0" fontId="9" fillId="6" borderId="53" xfId="0" applyFont="1" applyFill="1" applyBorder="1" applyAlignment="1">
      <alignment horizontal="center" vertical="center" wrapText="1"/>
    </xf>
    <xf numFmtId="0" fontId="9" fillId="6" borderId="53" xfId="0" applyFont="1" applyFill="1" applyBorder="1" applyAlignment="1">
      <alignment vertical="center" wrapText="1"/>
    </xf>
    <xf numFmtId="49" fontId="6" fillId="6" borderId="53" xfId="0" applyNumberFormat="1" applyFont="1" applyFill="1" applyBorder="1" applyAlignment="1">
      <alignment vertical="center" wrapText="1"/>
    </xf>
    <xf numFmtId="0" fontId="6" fillId="6" borderId="53" xfId="0" applyFont="1" applyFill="1" applyBorder="1" applyAlignment="1">
      <alignment vertical="center" wrapText="1"/>
    </xf>
    <xf numFmtId="49" fontId="6" fillId="6" borderId="53" xfId="0" applyNumberFormat="1" applyFont="1" applyFill="1" applyBorder="1" applyAlignment="1">
      <alignment horizontal="center" vertical="center" wrapText="1"/>
    </xf>
    <xf numFmtId="0" fontId="4" fillId="0" borderId="44" xfId="0" applyFont="1" applyBorder="1" applyAlignment="1">
      <alignment horizontal="center" vertical="center" wrapText="1"/>
    </xf>
    <xf numFmtId="0" fontId="4" fillId="6" borderId="44" xfId="0" applyFont="1" applyFill="1" applyBorder="1" applyAlignment="1">
      <alignment horizontal="center" vertical="center" wrapText="1"/>
    </xf>
    <xf numFmtId="0" fontId="4" fillId="0" borderId="44" xfId="0" applyFont="1" applyBorder="1" applyAlignment="1">
      <alignment horizontal="justify" vertical="center"/>
    </xf>
    <xf numFmtId="4" fontId="4" fillId="0" borderId="44" xfId="5" applyNumberFormat="1" applyFont="1" applyFill="1" applyBorder="1" applyAlignment="1">
      <alignment horizontal="right" vertical="center" indent="2"/>
    </xf>
    <xf numFmtId="1" fontId="4" fillId="6" borderId="44" xfId="0" applyNumberFormat="1" applyFont="1" applyFill="1" applyBorder="1" applyAlignment="1">
      <alignment horizontal="center" vertical="center" wrapText="1"/>
    </xf>
    <xf numFmtId="3" fontId="4" fillId="0" borderId="44" xfId="0" applyNumberFormat="1" applyFont="1" applyBorder="1" applyAlignment="1">
      <alignment horizontal="center" vertical="center"/>
    </xf>
    <xf numFmtId="3" fontId="4" fillId="0" borderId="44" xfId="0" applyNumberFormat="1" applyFont="1" applyBorder="1" applyAlignment="1">
      <alignment vertical="center"/>
    </xf>
    <xf numFmtId="14" fontId="4" fillId="0" borderId="44" xfId="0" applyNumberFormat="1" applyFont="1" applyBorder="1" applyAlignment="1">
      <alignment vertical="center"/>
    </xf>
    <xf numFmtId="0" fontId="4" fillId="0" borderId="44" xfId="0" applyFont="1" applyBorder="1"/>
    <xf numFmtId="0" fontId="4" fillId="0" borderId="44" xfId="0" applyFont="1" applyFill="1" applyBorder="1" applyAlignment="1">
      <alignment horizontal="justify" vertical="center"/>
    </xf>
    <xf numFmtId="1" fontId="8" fillId="2" borderId="56" xfId="0" applyNumberFormat="1" applyFont="1" applyFill="1" applyBorder="1" applyAlignment="1">
      <alignment vertical="center" wrapText="1"/>
    </xf>
    <xf numFmtId="1" fontId="8" fillId="2" borderId="58" xfId="0" applyNumberFormat="1" applyFont="1" applyFill="1" applyBorder="1" applyAlignment="1">
      <alignment vertical="center" wrapText="1"/>
    </xf>
    <xf numFmtId="1" fontId="8" fillId="2" borderId="55" xfId="0" applyNumberFormat="1" applyFont="1" applyFill="1" applyBorder="1" applyAlignment="1">
      <alignment vertical="center" wrapText="1"/>
    </xf>
    <xf numFmtId="0" fontId="8" fillId="2" borderId="56" xfId="0" applyFont="1" applyFill="1" applyBorder="1" applyAlignment="1">
      <alignment vertical="center" wrapText="1"/>
    </xf>
    <xf numFmtId="0" fontId="8" fillId="2" borderId="58" xfId="0" applyFont="1" applyFill="1" applyBorder="1" applyAlignment="1">
      <alignment vertical="center" wrapText="1"/>
    </xf>
    <xf numFmtId="0" fontId="8" fillId="2" borderId="55" xfId="0" applyFont="1" applyFill="1" applyBorder="1" applyAlignment="1">
      <alignment vertical="center" wrapText="1"/>
    </xf>
    <xf numFmtId="0" fontId="8" fillId="11" borderId="58" xfId="0" applyFont="1" applyFill="1" applyBorder="1" applyAlignment="1">
      <alignment horizontal="center" vertical="center"/>
    </xf>
    <xf numFmtId="1" fontId="5" fillId="6" borderId="56" xfId="0" applyNumberFormat="1" applyFont="1" applyFill="1" applyBorder="1" applyAlignment="1">
      <alignment horizontal="justify" vertical="center" wrapText="1"/>
    </xf>
    <xf numFmtId="0" fontId="5" fillId="6" borderId="58" xfId="0" applyFont="1" applyFill="1" applyBorder="1" applyAlignment="1">
      <alignment horizontal="justify" vertical="center" wrapText="1"/>
    </xf>
    <xf numFmtId="0" fontId="5" fillId="6" borderId="55" xfId="0" applyFont="1" applyFill="1" applyBorder="1" applyAlignment="1">
      <alignment horizontal="justify" vertical="center" wrapText="1"/>
    </xf>
    <xf numFmtId="0" fontId="5" fillId="6" borderId="56" xfId="0" applyFont="1" applyFill="1" applyBorder="1" applyAlignment="1">
      <alignment horizontal="justify" vertical="center" wrapText="1"/>
    </xf>
    <xf numFmtId="0" fontId="4" fillId="0" borderId="56" xfId="0" applyFont="1" applyBorder="1" applyAlignment="1">
      <alignment horizontal="justify" vertical="center"/>
    </xf>
    <xf numFmtId="1" fontId="5" fillId="16" borderId="56" xfId="0" applyNumberFormat="1" applyFont="1" applyFill="1" applyBorder="1" applyAlignment="1">
      <alignment horizontal="justify" vertical="center"/>
    </xf>
    <xf numFmtId="0" fontId="5" fillId="16" borderId="58" xfId="0" applyFont="1" applyFill="1" applyBorder="1" applyAlignment="1">
      <alignment horizontal="justify" vertical="center"/>
    </xf>
    <xf numFmtId="0" fontId="5" fillId="16" borderId="58" xfId="0" applyFont="1" applyFill="1" applyBorder="1" applyAlignment="1">
      <alignment horizontal="justify" vertical="center" wrapText="1"/>
    </xf>
    <xf numFmtId="0" fontId="4" fillId="16" borderId="58" xfId="0" applyFont="1" applyFill="1" applyBorder="1" applyAlignment="1">
      <alignment horizontal="justify" vertical="center"/>
    </xf>
    <xf numFmtId="166" fontId="4" fillId="16" borderId="58" xfId="8" applyNumberFormat="1" applyFont="1" applyFill="1" applyBorder="1" applyAlignment="1">
      <alignment horizontal="center" vertical="center"/>
    </xf>
    <xf numFmtId="1" fontId="4" fillId="16" borderId="58" xfId="0" applyNumberFormat="1" applyFont="1" applyFill="1" applyBorder="1" applyAlignment="1">
      <alignment horizontal="center" vertical="center"/>
    </xf>
    <xf numFmtId="0" fontId="4" fillId="16" borderId="58" xfId="0" applyFont="1" applyFill="1" applyBorder="1"/>
    <xf numFmtId="2" fontId="4" fillId="16" borderId="58" xfId="0" applyNumberFormat="1" applyFont="1" applyFill="1" applyBorder="1" applyAlignment="1">
      <alignment vertical="center" wrapText="1"/>
    </xf>
    <xf numFmtId="173" fontId="4" fillId="16" borderId="58" xfId="0" applyNumberFormat="1" applyFont="1" applyFill="1" applyBorder="1" applyAlignment="1">
      <alignment horizontal="right" vertical="center"/>
    </xf>
    <xf numFmtId="173" fontId="4" fillId="16" borderId="58" xfId="0" applyNumberFormat="1" applyFont="1" applyFill="1" applyBorder="1" applyAlignment="1">
      <alignment horizontal="center"/>
    </xf>
    <xf numFmtId="0" fontId="4" fillId="16" borderId="55" xfId="0" applyFont="1" applyFill="1" applyBorder="1" applyAlignment="1">
      <alignment horizontal="justify" vertical="center" wrapText="1"/>
    </xf>
    <xf numFmtId="166" fontId="6" fillId="0" borderId="57" xfId="5" applyFont="1" applyBorder="1" applyAlignment="1">
      <alignment horizontal="center" vertical="center"/>
    </xf>
    <xf numFmtId="166" fontId="4" fillId="0" borderId="57" xfId="5" applyFont="1" applyBorder="1" applyAlignment="1">
      <alignment horizontal="center" vertical="center"/>
    </xf>
    <xf numFmtId="0" fontId="5" fillId="6" borderId="56" xfId="0" applyFont="1" applyFill="1" applyBorder="1" applyAlignment="1">
      <alignment horizontal="center" vertical="center" wrapText="1"/>
    </xf>
    <xf numFmtId="0" fontId="5" fillId="15" borderId="58" xfId="0" applyFont="1" applyFill="1" applyBorder="1" applyAlignment="1">
      <alignment horizontal="justify" vertical="center"/>
    </xf>
    <xf numFmtId="176" fontId="5" fillId="15" borderId="58" xfId="2" applyNumberFormat="1" applyFont="1" applyFill="1" applyBorder="1" applyAlignment="1">
      <alignment horizontal="right" vertical="center"/>
    </xf>
    <xf numFmtId="1" fontId="5" fillId="15" borderId="58" xfId="0" applyNumberFormat="1" applyFont="1" applyFill="1" applyBorder="1" applyAlignment="1">
      <alignment horizontal="center" vertical="center"/>
    </xf>
    <xf numFmtId="0" fontId="5" fillId="15" borderId="58" xfId="0" applyFont="1" applyFill="1" applyBorder="1" applyAlignment="1">
      <alignment vertical="center"/>
    </xf>
    <xf numFmtId="173" fontId="5" fillId="15" borderId="58" xfId="0" applyNumberFormat="1" applyFont="1" applyFill="1" applyBorder="1" applyAlignment="1">
      <alignment vertical="center"/>
    </xf>
    <xf numFmtId="0" fontId="5" fillId="15" borderId="61" xfId="0" applyFont="1" applyFill="1" applyBorder="1" applyAlignment="1">
      <alignment horizontal="justify" vertical="center"/>
    </xf>
    <xf numFmtId="0" fontId="5" fillId="13" borderId="58" xfId="0" applyFont="1" applyFill="1" applyBorder="1" applyAlignment="1">
      <alignment vertical="center"/>
    </xf>
    <xf numFmtId="0" fontId="4" fillId="13" borderId="58" xfId="0" applyFont="1" applyFill="1" applyBorder="1" applyAlignment="1">
      <alignment vertical="center"/>
    </xf>
    <xf numFmtId="0" fontId="5" fillId="13" borderId="58" xfId="0" applyFont="1" applyFill="1" applyBorder="1" applyAlignment="1">
      <alignment horizontal="justify" vertical="center" wrapText="1"/>
    </xf>
    <xf numFmtId="0" fontId="5" fillId="13" borderId="58" xfId="0" applyFont="1" applyFill="1" applyBorder="1" applyAlignment="1">
      <alignment horizontal="justify" vertical="center"/>
    </xf>
    <xf numFmtId="0" fontId="4" fillId="13" borderId="58" xfId="0" applyFont="1" applyFill="1" applyBorder="1" applyAlignment="1">
      <alignment horizontal="justify" vertical="center"/>
    </xf>
    <xf numFmtId="171" fontId="4" fillId="13" borderId="58" xfId="0" applyNumberFormat="1" applyFont="1" applyFill="1" applyBorder="1" applyAlignment="1">
      <alignment horizontal="center" vertical="center"/>
    </xf>
    <xf numFmtId="172" fontId="5" fillId="13" borderId="58" xfId="0" applyNumberFormat="1" applyFont="1" applyFill="1" applyBorder="1" applyAlignment="1">
      <alignment vertical="center"/>
    </xf>
    <xf numFmtId="172" fontId="5" fillId="13" borderId="58" xfId="0" applyNumberFormat="1" applyFont="1" applyFill="1" applyBorder="1" applyAlignment="1">
      <alignment horizontal="center" vertical="center"/>
    </xf>
    <xf numFmtId="0" fontId="5" fillId="13" borderId="58" xfId="0" applyFont="1" applyFill="1" applyBorder="1" applyAlignment="1">
      <alignment horizontal="center" vertical="center"/>
    </xf>
    <xf numFmtId="173" fontId="5" fillId="13" borderId="58" xfId="0" applyNumberFormat="1" applyFont="1" applyFill="1" applyBorder="1" applyAlignment="1">
      <alignment vertical="center"/>
    </xf>
    <xf numFmtId="0" fontId="5" fillId="14" borderId="58" xfId="0" applyFont="1" applyFill="1" applyBorder="1" applyAlignment="1">
      <alignment vertical="center"/>
    </xf>
    <xf numFmtId="0" fontId="4" fillId="14" borderId="58" xfId="0" applyFont="1" applyFill="1" applyBorder="1" applyAlignment="1">
      <alignment vertical="center"/>
    </xf>
    <xf numFmtId="0" fontId="5" fillId="14" borderId="58" xfId="0" applyFont="1" applyFill="1" applyBorder="1" applyAlignment="1">
      <alignment horizontal="justify" vertical="center" wrapText="1"/>
    </xf>
    <xf numFmtId="0" fontId="5" fillId="14" borderId="58" xfId="0" applyFont="1" applyFill="1" applyBorder="1" applyAlignment="1">
      <alignment horizontal="justify" vertical="center"/>
    </xf>
    <xf numFmtId="0" fontId="4" fillId="14" borderId="58" xfId="0" applyFont="1" applyFill="1" applyBorder="1" applyAlignment="1">
      <alignment horizontal="justify" vertical="center"/>
    </xf>
    <xf numFmtId="171" fontId="4" fillId="14" borderId="58" xfId="0" applyNumberFormat="1" applyFont="1" applyFill="1" applyBorder="1" applyAlignment="1">
      <alignment horizontal="center" vertical="center"/>
    </xf>
    <xf numFmtId="172" fontId="5" fillId="14" borderId="58" xfId="0" applyNumberFormat="1" applyFont="1" applyFill="1" applyBorder="1" applyAlignment="1">
      <alignment vertical="center"/>
    </xf>
    <xf numFmtId="172" fontId="5" fillId="14" borderId="58" xfId="0" applyNumberFormat="1" applyFont="1" applyFill="1" applyBorder="1" applyAlignment="1">
      <alignment horizontal="center" vertical="center"/>
    </xf>
    <xf numFmtId="0" fontId="5" fillId="14" borderId="58" xfId="0" applyFont="1" applyFill="1" applyBorder="1" applyAlignment="1">
      <alignment horizontal="center" vertical="center"/>
    </xf>
    <xf numFmtId="173" fontId="5" fillId="14" borderId="58" xfId="0" applyNumberFormat="1" applyFont="1" applyFill="1" applyBorder="1" applyAlignment="1">
      <alignment vertical="center"/>
    </xf>
    <xf numFmtId="0" fontId="4" fillId="15" borderId="58" xfId="0" applyFont="1" applyFill="1" applyBorder="1" applyAlignment="1">
      <alignment vertical="center"/>
    </xf>
    <xf numFmtId="0" fontId="5" fillId="15" borderId="58" xfId="0" applyFont="1" applyFill="1" applyBorder="1" applyAlignment="1">
      <alignment horizontal="justify" vertical="center" wrapText="1"/>
    </xf>
    <xf numFmtId="171" fontId="4" fillId="15" borderId="58" xfId="0" applyNumberFormat="1" applyFont="1" applyFill="1" applyBorder="1" applyAlignment="1">
      <alignment horizontal="center" vertical="center"/>
    </xf>
    <xf numFmtId="172" fontId="5" fillId="15" borderId="58" xfId="0" applyNumberFormat="1" applyFont="1" applyFill="1" applyBorder="1" applyAlignment="1">
      <alignment vertical="center"/>
    </xf>
    <xf numFmtId="172" fontId="5" fillId="15" borderId="58" xfId="0" applyNumberFormat="1" applyFont="1" applyFill="1" applyBorder="1" applyAlignment="1">
      <alignment horizontal="center" vertical="center"/>
    </xf>
    <xf numFmtId="0" fontId="5" fillId="15" borderId="58" xfId="0" applyFont="1" applyFill="1" applyBorder="1" applyAlignment="1">
      <alignment horizontal="center" vertical="center"/>
    </xf>
    <xf numFmtId="0" fontId="4" fillId="6" borderId="56" xfId="0" applyFont="1" applyFill="1" applyBorder="1"/>
    <xf numFmtId="0" fontId="4" fillId="6" borderId="55" xfId="0" applyFont="1" applyFill="1" applyBorder="1"/>
    <xf numFmtId="3" fontId="4" fillId="6" borderId="57" xfId="14" applyNumberFormat="1" applyFont="1" applyFill="1" applyBorder="1" applyAlignment="1">
      <alignment horizontal="center" vertical="center" wrapText="1"/>
    </xf>
    <xf numFmtId="180" fontId="4" fillId="6" borderId="57" xfId="14" applyFont="1" applyFill="1" applyBorder="1" applyAlignment="1">
      <alignment horizontal="justify" vertical="center" wrapText="1"/>
    </xf>
    <xf numFmtId="180" fontId="4" fillId="0" borderId="57" xfId="14" applyFont="1" applyBorder="1" applyAlignment="1">
      <alignment horizontal="justify" vertical="center" wrapText="1"/>
    </xf>
    <xf numFmtId="0" fontId="4" fillId="0" borderId="56" xfId="0" applyFont="1" applyFill="1" applyBorder="1"/>
    <xf numFmtId="0" fontId="4" fillId="0" borderId="55" xfId="0" applyFont="1" applyFill="1" applyBorder="1"/>
    <xf numFmtId="180" fontId="4" fillId="0" borderId="57" xfId="14" applyFont="1" applyFill="1" applyBorder="1" applyAlignment="1">
      <alignment horizontal="center" vertical="top" wrapText="1"/>
    </xf>
    <xf numFmtId="0" fontId="4" fillId="0" borderId="58" xfId="0" applyFont="1" applyFill="1" applyBorder="1"/>
    <xf numFmtId="3" fontId="4" fillId="0" borderId="57" xfId="14" applyNumberFormat="1" applyFont="1" applyFill="1" applyBorder="1" applyAlignment="1">
      <alignment horizontal="center" vertical="center" wrapText="1"/>
    </xf>
    <xf numFmtId="180" fontId="4" fillId="0" borderId="57" xfId="14" applyFont="1" applyFill="1" applyBorder="1" applyAlignment="1">
      <alignment horizontal="center" vertical="center"/>
    </xf>
    <xf numFmtId="3" fontId="19" fillId="0" borderId="57" xfId="14" applyNumberFormat="1" applyFont="1" applyBorder="1" applyAlignment="1">
      <alignment horizontal="center" vertical="center" wrapText="1"/>
    </xf>
    <xf numFmtId="180" fontId="19" fillId="0" borderId="57" xfId="14" applyFont="1" applyBorder="1" applyAlignment="1">
      <alignment horizontal="center" vertical="center" wrapText="1"/>
    </xf>
    <xf numFmtId="172" fontId="5" fillId="14" borderId="58" xfId="0" applyNumberFormat="1" applyFont="1" applyFill="1" applyBorder="1" applyAlignment="1">
      <alignment horizontal="justify" vertical="center"/>
    </xf>
    <xf numFmtId="1" fontId="5" fillId="14" borderId="58" xfId="0" applyNumberFormat="1" applyFont="1" applyFill="1" applyBorder="1" applyAlignment="1">
      <alignment vertical="center"/>
    </xf>
    <xf numFmtId="9" fontId="4" fillId="15" borderId="58" xfId="0" applyNumberFormat="1" applyFont="1" applyFill="1" applyBorder="1" applyAlignment="1">
      <alignment horizontal="center" vertical="center"/>
    </xf>
    <xf numFmtId="1" fontId="5" fillId="15" borderId="58" xfId="0" applyNumberFormat="1" applyFont="1" applyFill="1" applyBorder="1" applyAlignment="1">
      <alignment horizontal="left" vertical="center" wrapText="1" indent="1"/>
    </xf>
    <xf numFmtId="0" fontId="5" fillId="12" borderId="57" xfId="0" applyFont="1" applyFill="1" applyBorder="1" applyAlignment="1">
      <alignment horizontal="center" vertical="center" textRotation="90" wrapText="1"/>
    </xf>
    <xf numFmtId="49" fontId="5" fillId="12" borderId="57" xfId="0" applyNumberFormat="1" applyFont="1" applyFill="1" applyBorder="1" applyAlignment="1">
      <alignment horizontal="center" vertical="center" textRotation="90" wrapText="1"/>
    </xf>
    <xf numFmtId="0" fontId="5" fillId="12" borderId="56" xfId="0" applyFont="1" applyFill="1" applyBorder="1" applyAlignment="1">
      <alignment horizontal="center" vertical="center" textRotation="90" wrapText="1"/>
    </xf>
    <xf numFmtId="0" fontId="9" fillId="13" borderId="58" xfId="0" applyFont="1" applyFill="1" applyBorder="1" applyAlignment="1">
      <alignment vertical="center"/>
    </xf>
    <xf numFmtId="0" fontId="6" fillId="13" borderId="58" xfId="0" applyFont="1" applyFill="1" applyBorder="1" applyAlignment="1">
      <alignment vertical="center"/>
    </xf>
    <xf numFmtId="0" fontId="6" fillId="14" borderId="58" xfId="0" applyFont="1" applyFill="1" applyBorder="1" applyAlignment="1">
      <alignment vertical="center"/>
    </xf>
    <xf numFmtId="0" fontId="9" fillId="15" borderId="58" xfId="0" applyFont="1" applyFill="1" applyBorder="1" applyAlignment="1">
      <alignment horizontal="justify" vertical="center"/>
    </xf>
    <xf numFmtId="3" fontId="9" fillId="15" borderId="58" xfId="0" applyNumberFormat="1" applyFont="1" applyFill="1" applyBorder="1" applyAlignment="1">
      <alignment horizontal="center" vertical="center"/>
    </xf>
    <xf numFmtId="1" fontId="9" fillId="15" borderId="58" xfId="0" applyNumberFormat="1" applyFont="1" applyFill="1" applyBorder="1" applyAlignment="1">
      <alignment horizontal="center" vertical="center"/>
    </xf>
    <xf numFmtId="0" fontId="6" fillId="15" borderId="58" xfId="0" applyFont="1" applyFill="1" applyBorder="1" applyAlignment="1">
      <alignment vertical="center"/>
    </xf>
    <xf numFmtId="0" fontId="9" fillId="15" borderId="58" xfId="0" applyFont="1" applyFill="1" applyBorder="1" applyAlignment="1">
      <alignment vertical="center"/>
    </xf>
    <xf numFmtId="0" fontId="6" fillId="0" borderId="55" xfId="9" applyFont="1" applyFill="1" applyBorder="1" applyAlignment="1">
      <alignment vertical="center" wrapText="1"/>
    </xf>
    <xf numFmtId="0" fontId="5" fillId="6" borderId="55" xfId="0" applyFont="1" applyFill="1" applyBorder="1"/>
    <xf numFmtId="0" fontId="5" fillId="19" borderId="55" xfId="0" applyFont="1" applyFill="1" applyBorder="1" applyAlignment="1">
      <alignment horizontal="center" vertical="center" wrapText="1"/>
    </xf>
    <xf numFmtId="0" fontId="4" fillId="6" borderId="58" xfId="0" applyFont="1" applyFill="1" applyBorder="1"/>
    <xf numFmtId="0" fontId="5" fillId="6" borderId="57" xfId="0" applyFont="1" applyFill="1" applyBorder="1" applyAlignment="1">
      <alignment horizontal="center" vertical="center" wrapText="1"/>
    </xf>
    <xf numFmtId="0" fontId="5" fillId="6" borderId="58" xfId="0" applyFont="1" applyFill="1" applyBorder="1"/>
    <xf numFmtId="0" fontId="4" fillId="12" borderId="57" xfId="0" applyFont="1" applyFill="1" applyBorder="1" applyAlignment="1">
      <alignment horizontal="center" vertical="center" textRotation="90" wrapText="1"/>
    </xf>
    <xf numFmtId="49" fontId="4" fillId="12" borderId="57" xfId="0" applyNumberFormat="1" applyFont="1" applyFill="1" applyBorder="1" applyAlignment="1">
      <alignment horizontal="center" vertical="center" textRotation="90" wrapText="1"/>
    </xf>
    <xf numFmtId="0" fontId="4" fillId="12" borderId="56" xfId="0" applyFont="1" applyFill="1" applyBorder="1" applyAlignment="1">
      <alignment horizontal="center" vertical="center" textRotation="90" wrapText="1"/>
    </xf>
    <xf numFmtId="0" fontId="4" fillId="13" borderId="58" xfId="0" applyFont="1" applyFill="1" applyBorder="1" applyAlignment="1">
      <alignment horizontal="center" vertical="center"/>
    </xf>
    <xf numFmtId="10" fontId="4" fillId="13" borderId="58" xfId="0" applyNumberFormat="1" applyFont="1" applyFill="1" applyBorder="1" applyAlignment="1">
      <alignment horizontal="center" vertical="center"/>
    </xf>
    <xf numFmtId="1" fontId="4" fillId="13" borderId="58" xfId="0" applyNumberFormat="1" applyFont="1" applyFill="1" applyBorder="1" applyAlignment="1">
      <alignment horizontal="center" vertical="center"/>
    </xf>
    <xf numFmtId="173" fontId="4" fillId="13" borderId="58" xfId="0" applyNumberFormat="1" applyFont="1" applyFill="1" applyBorder="1" applyAlignment="1">
      <alignment horizontal="right" vertical="center"/>
    </xf>
    <xf numFmtId="173" fontId="4" fillId="13" borderId="58" xfId="0" applyNumberFormat="1" applyFont="1" applyFill="1" applyBorder="1" applyAlignment="1">
      <alignment horizontal="center" vertical="center"/>
    </xf>
    <xf numFmtId="0" fontId="4" fillId="13" borderId="55" xfId="0" applyFont="1" applyFill="1" applyBorder="1" applyAlignment="1">
      <alignment horizontal="justify" vertical="center"/>
    </xf>
    <xf numFmtId="0" fontId="4" fillId="6" borderId="57" xfId="0" applyFont="1" applyFill="1" applyBorder="1" applyAlignment="1">
      <alignment horizontal="justify" vertical="center"/>
    </xf>
    <xf numFmtId="1" fontId="5" fillId="13" borderId="56" xfId="0" applyNumberFormat="1" applyFont="1" applyFill="1" applyBorder="1" applyAlignment="1">
      <alignment horizontal="left" vertical="center" wrapText="1"/>
    </xf>
    <xf numFmtId="9" fontId="5" fillId="13" borderId="58" xfId="19" applyFont="1" applyFill="1" applyBorder="1" applyAlignment="1">
      <alignment horizontal="center" vertical="center"/>
    </xf>
    <xf numFmtId="3" fontId="4" fillId="13" borderId="58" xfId="0" applyNumberFormat="1" applyFont="1" applyFill="1" applyBorder="1" applyAlignment="1">
      <alignment vertical="center"/>
    </xf>
    <xf numFmtId="3" fontId="5" fillId="13" borderId="58" xfId="0" applyNumberFormat="1" applyFont="1" applyFill="1" applyBorder="1" applyAlignment="1">
      <alignment horizontal="right" vertical="center"/>
    </xf>
    <xf numFmtId="175" fontId="5" fillId="13" borderId="58" xfId="0" applyNumberFormat="1" applyFont="1" applyFill="1" applyBorder="1" applyAlignment="1">
      <alignment horizontal="center" vertical="center"/>
    </xf>
    <xf numFmtId="0" fontId="4" fillId="6" borderId="56" xfId="0" applyFont="1" applyFill="1" applyBorder="1" applyAlignment="1">
      <alignment vertical="center" wrapText="1"/>
    </xf>
    <xf numFmtId="9" fontId="5" fillId="14" borderId="58" xfId="19" applyFont="1" applyFill="1" applyBorder="1" applyAlignment="1">
      <alignment horizontal="center" vertical="center"/>
    </xf>
    <xf numFmtId="3" fontId="4" fillId="14" borderId="58" xfId="0" applyNumberFormat="1" applyFont="1" applyFill="1" applyBorder="1" applyAlignment="1">
      <alignment vertical="center"/>
    </xf>
    <xf numFmtId="3" fontId="5" fillId="14" borderId="58" xfId="0" applyNumberFormat="1" applyFont="1" applyFill="1" applyBorder="1" applyAlignment="1">
      <alignment horizontal="right" vertical="center"/>
    </xf>
    <xf numFmtId="175" fontId="5" fillId="14" borderId="58" xfId="0" applyNumberFormat="1" applyFont="1" applyFill="1" applyBorder="1" applyAlignment="1">
      <alignment horizontal="center" vertical="center"/>
    </xf>
    <xf numFmtId="0" fontId="10" fillId="18" borderId="57" xfId="0" applyFont="1" applyFill="1" applyBorder="1" applyAlignment="1">
      <alignment horizontal="justify" vertical="center" wrapText="1"/>
    </xf>
    <xf numFmtId="175" fontId="6" fillId="6" borderId="57" xfId="5" applyNumberFormat="1" applyFont="1" applyFill="1" applyBorder="1" applyAlignment="1">
      <alignment horizontal="center" vertical="center"/>
    </xf>
    <xf numFmtId="3" fontId="5" fillId="6" borderId="58" xfId="0" applyNumberFormat="1" applyFont="1" applyFill="1" applyBorder="1" applyAlignment="1">
      <alignment vertical="center"/>
    </xf>
    <xf numFmtId="0" fontId="10" fillId="6" borderId="57" xfId="0" applyFont="1" applyFill="1" applyBorder="1" applyAlignment="1">
      <alignment horizontal="justify" vertical="center" wrapText="1"/>
    </xf>
    <xf numFmtId="0" fontId="9" fillId="15" borderId="58" xfId="0" applyFont="1" applyFill="1" applyBorder="1" applyAlignment="1">
      <alignment horizontal="left" vertical="center"/>
    </xf>
    <xf numFmtId="0" fontId="4" fillId="6" borderId="55" xfId="0" applyFont="1" applyFill="1" applyBorder="1" applyAlignment="1">
      <alignment vertical="center" wrapText="1"/>
    </xf>
    <xf numFmtId="0" fontId="4" fillId="0" borderId="56" xfId="0" applyFont="1" applyFill="1" applyBorder="1" applyAlignment="1">
      <alignment vertical="center" wrapText="1"/>
    </xf>
    <xf numFmtId="184" fontId="4" fillId="6" borderId="57" xfId="0" applyNumberFormat="1" applyFont="1" applyFill="1" applyBorder="1" applyAlignment="1">
      <alignment vertical="center" wrapText="1"/>
    </xf>
    <xf numFmtId="0" fontId="8" fillId="15" borderId="58" xfId="0" applyFont="1" applyFill="1" applyBorder="1" applyAlignment="1">
      <alignment vertical="center"/>
    </xf>
    <xf numFmtId="0" fontId="8" fillId="15" borderId="58" xfId="0" applyFont="1" applyFill="1" applyBorder="1" applyAlignment="1">
      <alignment horizontal="center" vertical="center"/>
    </xf>
    <xf numFmtId="0" fontId="8" fillId="15" borderId="58" xfId="0" applyFont="1" applyFill="1" applyBorder="1" applyAlignment="1">
      <alignment horizontal="justify" vertical="center"/>
    </xf>
    <xf numFmtId="0" fontId="5" fillId="14" borderId="58" xfId="26" applyFont="1" applyFill="1" applyBorder="1" applyAlignment="1">
      <alignment horizontal="center" vertical="center"/>
    </xf>
    <xf numFmtId="0" fontId="5" fillId="14" borderId="58" xfId="26" applyFont="1" applyFill="1" applyBorder="1" applyAlignment="1">
      <alignment vertical="center"/>
    </xf>
    <xf numFmtId="0" fontId="5" fillId="0" borderId="58" xfId="26" applyFont="1" applyBorder="1" applyAlignment="1">
      <alignment vertical="center" wrapText="1"/>
    </xf>
    <xf numFmtId="0" fontId="5" fillId="0" borderId="55" xfId="26" applyFont="1" applyBorder="1" applyAlignment="1">
      <alignment vertical="center" wrapText="1"/>
    </xf>
    <xf numFmtId="0" fontId="4" fillId="6" borderId="56" xfId="26" applyFont="1" applyFill="1" applyBorder="1" applyAlignment="1">
      <alignment vertical="center" wrapText="1"/>
    </xf>
    <xf numFmtId="0" fontId="4" fillId="6" borderId="58" xfId="26" applyFont="1" applyFill="1" applyBorder="1" applyAlignment="1">
      <alignment vertical="center" wrapText="1"/>
    </xf>
    <xf numFmtId="0" fontId="4" fillId="6" borderId="55" xfId="26" applyFont="1" applyFill="1" applyBorder="1" applyAlignment="1">
      <alignment vertical="center" wrapText="1"/>
    </xf>
    <xf numFmtId="0" fontId="9" fillId="0" borderId="56" xfId="26" applyFont="1" applyFill="1" applyBorder="1" applyAlignment="1">
      <alignment vertical="center" wrapText="1"/>
    </xf>
    <xf numFmtId="0" fontId="9" fillId="0" borderId="58" xfId="26" applyFont="1" applyFill="1" applyBorder="1" applyAlignment="1">
      <alignment vertical="center" wrapText="1"/>
    </xf>
    <xf numFmtId="0" fontId="9" fillId="0" borderId="55" xfId="26" applyFont="1" applyFill="1" applyBorder="1" applyAlignment="1">
      <alignment vertical="center" wrapText="1"/>
    </xf>
    <xf numFmtId="0" fontId="6" fillId="0" borderId="56" xfId="26" applyFont="1" applyFill="1" applyBorder="1" applyAlignment="1">
      <alignment vertical="center" wrapText="1"/>
    </xf>
    <xf numFmtId="0" fontId="6" fillId="0" borderId="58" xfId="26" applyFont="1" applyFill="1" applyBorder="1" applyAlignment="1">
      <alignment vertical="center" wrapText="1"/>
    </xf>
    <xf numFmtId="0" fontId="6" fillId="0" borderId="55" xfId="26" applyFont="1" applyFill="1" applyBorder="1" applyAlignment="1">
      <alignment vertical="center" wrapText="1"/>
    </xf>
    <xf numFmtId="166" fontId="6" fillId="0" borderId="56" xfId="5" applyFont="1" applyFill="1" applyBorder="1" applyAlignment="1">
      <alignment horizontal="center" vertical="center" wrapText="1"/>
    </xf>
    <xf numFmtId="0" fontId="4" fillId="0" borderId="56" xfId="26" applyFont="1" applyFill="1" applyBorder="1" applyAlignment="1">
      <alignment vertical="center" wrapText="1"/>
    </xf>
    <xf numFmtId="0" fontId="4" fillId="0" borderId="58" xfId="26" applyFont="1" applyFill="1" applyBorder="1" applyAlignment="1">
      <alignment vertical="center" wrapText="1"/>
    </xf>
    <xf numFmtId="0" fontId="4" fillId="0" borderId="55" xfId="26" applyFont="1" applyFill="1" applyBorder="1" applyAlignment="1">
      <alignment vertical="center" wrapText="1"/>
    </xf>
    <xf numFmtId="166" fontId="4" fillId="17" borderId="58" xfId="5" applyFont="1" applyFill="1" applyBorder="1" applyAlignment="1">
      <alignment vertical="center"/>
    </xf>
    <xf numFmtId="49" fontId="4" fillId="0" borderId="57" xfId="10" quotePrefix="1" applyNumberFormat="1" applyFont="1" applyBorder="1" applyAlignment="1">
      <alignment horizontal="justify" vertical="center" wrapText="1"/>
    </xf>
    <xf numFmtId="0" fontId="4" fillId="6" borderId="56" xfId="26" applyFont="1" applyFill="1" applyBorder="1" applyAlignment="1">
      <alignment horizontal="center" vertical="center" wrapText="1"/>
    </xf>
    <xf numFmtId="1" fontId="4" fillId="6" borderId="57" xfId="26" quotePrefix="1" applyNumberFormat="1" applyFont="1" applyFill="1" applyBorder="1" applyAlignment="1">
      <alignment horizontal="center" vertical="center" wrapText="1"/>
    </xf>
    <xf numFmtId="3" fontId="5" fillId="14" borderId="58" xfId="26" applyNumberFormat="1" applyFont="1" applyFill="1" applyBorder="1" applyAlignment="1">
      <alignment horizontal="justify" vertical="center" wrapText="1"/>
    </xf>
    <xf numFmtId="0" fontId="5" fillId="17" borderId="58" xfId="26" applyFont="1" applyFill="1" applyBorder="1" applyAlignment="1">
      <alignment horizontal="justify" vertical="center" wrapText="1"/>
    </xf>
    <xf numFmtId="0" fontId="5" fillId="17" borderId="58" xfId="26" applyFont="1" applyFill="1" applyBorder="1" applyAlignment="1">
      <alignment vertical="center"/>
    </xf>
    <xf numFmtId="0" fontId="5" fillId="17" borderId="58" xfId="26" applyFont="1" applyFill="1" applyBorder="1" applyAlignment="1">
      <alignment horizontal="justify" vertical="center"/>
    </xf>
    <xf numFmtId="0" fontId="5" fillId="17" borderId="58" xfId="26" applyFont="1" applyFill="1" applyBorder="1" applyAlignment="1">
      <alignment horizontal="center" vertical="center"/>
    </xf>
    <xf numFmtId="166" fontId="5" fillId="17" borderId="58" xfId="5" applyFont="1" applyFill="1" applyBorder="1" applyAlignment="1">
      <alignment horizontal="center" vertical="center"/>
    </xf>
    <xf numFmtId="1" fontId="5" fillId="17" borderId="58" xfId="26" applyNumberFormat="1" applyFont="1" applyFill="1" applyBorder="1" applyAlignment="1">
      <alignment horizontal="center" vertical="center"/>
    </xf>
    <xf numFmtId="0" fontId="5" fillId="17" borderId="61" xfId="26" applyFont="1" applyFill="1" applyBorder="1" applyAlignment="1">
      <alignment vertical="center"/>
    </xf>
    <xf numFmtId="0" fontId="4" fillId="6" borderId="55" xfId="26" applyFont="1" applyFill="1" applyBorder="1" applyAlignment="1">
      <alignment horizontal="center" vertical="center" wrapText="1"/>
    </xf>
    <xf numFmtId="0" fontId="5" fillId="6" borderId="58" xfId="26" applyFont="1" applyFill="1" applyBorder="1" applyAlignment="1">
      <alignment vertical="center" wrapText="1"/>
    </xf>
    <xf numFmtId="0" fontId="5" fillId="6" borderId="55" xfId="26" applyFont="1" applyFill="1" applyBorder="1" applyAlignment="1">
      <alignment vertical="center" wrapText="1"/>
    </xf>
    <xf numFmtId="49" fontId="4" fillId="0" borderId="57" xfId="10" applyNumberFormat="1" applyFont="1" applyBorder="1" applyAlignment="1">
      <alignment horizontal="justify" vertical="center" wrapText="1"/>
    </xf>
    <xf numFmtId="166" fontId="6" fillId="6" borderId="56" xfId="5" applyFont="1" applyFill="1" applyBorder="1" applyAlignment="1">
      <alignment horizontal="center" vertical="center" wrapText="1"/>
    </xf>
    <xf numFmtId="1" fontId="4" fillId="6" borderId="57" xfId="26" applyNumberFormat="1" applyFont="1" applyFill="1" applyBorder="1" applyAlignment="1">
      <alignment horizontal="center" vertical="center"/>
    </xf>
    <xf numFmtId="1" fontId="8" fillId="8" borderId="57" xfId="0" applyNumberFormat="1" applyFont="1" applyFill="1" applyBorder="1" applyAlignment="1">
      <alignment horizontal="center" vertical="center" wrapText="1"/>
    </xf>
    <xf numFmtId="1" fontId="8" fillId="11" borderId="58" xfId="0" applyNumberFormat="1" applyFont="1" applyFill="1" applyBorder="1" applyAlignment="1">
      <alignment horizontal="center" vertical="center"/>
    </xf>
    <xf numFmtId="0" fontId="11" fillId="0" borderId="57" xfId="0" applyFont="1" applyBorder="1" applyAlignment="1">
      <alignment horizontal="justify" vertical="center" wrapText="1"/>
    </xf>
    <xf numFmtId="0" fontId="4" fillId="6" borderId="60" xfId="0" applyFont="1" applyFill="1" applyBorder="1" applyAlignment="1">
      <alignment vertical="center" wrapText="1"/>
    </xf>
    <xf numFmtId="0" fontId="4" fillId="6" borderId="58" xfId="0" applyFont="1" applyFill="1" applyBorder="1" applyAlignment="1">
      <alignment vertical="center" wrapText="1"/>
    </xf>
    <xf numFmtId="0" fontId="6" fillId="6" borderId="57" xfId="0" applyFont="1" applyFill="1" applyBorder="1" applyAlignment="1">
      <alignment horizontal="justify" vertical="center"/>
    </xf>
    <xf numFmtId="0" fontId="4" fillId="0" borderId="57" xfId="0" applyFont="1" applyBorder="1" applyAlignment="1">
      <alignment horizontal="justify" vertical="top" wrapText="1"/>
    </xf>
    <xf numFmtId="0" fontId="5" fillId="0" borderId="57" xfId="0" applyFont="1" applyBorder="1" applyAlignment="1">
      <alignment vertical="center"/>
    </xf>
    <xf numFmtId="3" fontId="8" fillId="0" borderId="57" xfId="0" applyNumberFormat="1" applyFont="1" applyBorder="1" applyAlignment="1">
      <alignment horizontal="left" vertical="center" wrapText="1"/>
    </xf>
    <xf numFmtId="0" fontId="5" fillId="12" borderId="56" xfId="0" applyFont="1" applyFill="1" applyBorder="1" applyAlignment="1">
      <alignment horizontal="justify" vertical="center" textRotation="90" wrapText="1"/>
    </xf>
    <xf numFmtId="0" fontId="9" fillId="13" borderId="57"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9" fillId="6" borderId="57" xfId="0" applyFont="1" applyFill="1" applyBorder="1" applyAlignment="1">
      <alignment vertical="center" wrapText="1"/>
    </xf>
    <xf numFmtId="0" fontId="9" fillId="19" borderId="55" xfId="0" applyFont="1" applyFill="1" applyBorder="1" applyAlignment="1">
      <alignment horizontal="center" vertical="center" wrapText="1"/>
    </xf>
    <xf numFmtId="173" fontId="5" fillId="14" borderId="58" xfId="0" applyNumberFormat="1" applyFont="1" applyFill="1" applyBorder="1" applyAlignment="1">
      <alignment horizontal="center" vertical="center"/>
    </xf>
    <xf numFmtId="0" fontId="4" fillId="15" borderId="58" xfId="0" applyFont="1" applyFill="1" applyBorder="1"/>
    <xf numFmtId="0" fontId="8" fillId="0" borderId="9" xfId="0" applyFont="1" applyBorder="1" applyAlignment="1">
      <alignment horizontal="center" vertical="center"/>
    </xf>
    <xf numFmtId="0" fontId="4" fillId="0" borderId="0" xfId="0" applyFont="1" applyAlignment="1">
      <alignment horizontal="justify" vertical="center" wrapText="1"/>
    </xf>
    <xf numFmtId="0" fontId="4" fillId="0" borderId="16" xfId="0" applyFont="1" applyBorder="1" applyAlignment="1">
      <alignment horizontal="justify" vertical="center" wrapText="1"/>
    </xf>
    <xf numFmtId="0" fontId="4" fillId="0" borderId="41" xfId="0" applyFont="1" applyBorder="1" applyAlignment="1">
      <alignment horizontal="center" vertical="center" wrapText="1"/>
    </xf>
    <xf numFmtId="1" fontId="4" fillId="0" borderId="57" xfId="0" applyNumberFormat="1" applyFont="1" applyBorder="1" applyAlignment="1">
      <alignment horizontal="center" vertical="center" wrapText="1"/>
    </xf>
    <xf numFmtId="1" fontId="4" fillId="0" borderId="41" xfId="0" applyNumberFormat="1" applyFont="1" applyBorder="1" applyAlignment="1">
      <alignment horizontal="center" vertical="center" wrapText="1"/>
    </xf>
    <xf numFmtId="0" fontId="4" fillId="0" borderId="16" xfId="0" applyFont="1" applyBorder="1" applyAlignment="1">
      <alignment horizontal="justify"/>
    </xf>
    <xf numFmtId="0" fontId="4" fillId="0" borderId="0" xfId="0" applyFont="1" applyAlignment="1">
      <alignment horizontal="justify"/>
    </xf>
    <xf numFmtId="0" fontId="4" fillId="0" borderId="41" xfId="0" applyFont="1" applyBorder="1" applyAlignment="1">
      <alignment horizontal="justify" vertical="center" wrapText="1"/>
    </xf>
    <xf numFmtId="0" fontId="4" fillId="0" borderId="1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3" xfId="0" applyFont="1" applyFill="1" applyBorder="1" applyAlignment="1">
      <alignment horizontal="justify" vertical="center" wrapText="1"/>
    </xf>
    <xf numFmtId="0" fontId="4" fillId="0" borderId="41" xfId="0" applyFont="1" applyFill="1" applyBorder="1" applyAlignment="1">
      <alignment horizontal="justify" vertical="center" wrapText="1"/>
    </xf>
    <xf numFmtId="9" fontId="4" fillId="0" borderId="41" xfId="4" applyFont="1" applyFill="1" applyBorder="1" applyAlignment="1">
      <alignment horizontal="center" vertical="center" wrapText="1"/>
    </xf>
    <xf numFmtId="166" fontId="4" fillId="0" borderId="43" xfId="5" applyFont="1" applyFill="1" applyBorder="1" applyAlignment="1">
      <alignment horizontal="center" vertical="center" wrapText="1"/>
    </xf>
    <xf numFmtId="166" fontId="4" fillId="0" borderId="41" xfId="5" applyFont="1" applyFill="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Fill="1" applyBorder="1" applyAlignment="1">
      <alignment horizontal="center" vertical="center" wrapText="1"/>
    </xf>
    <xf numFmtId="0" fontId="4" fillId="0" borderId="42" xfId="0" applyFont="1" applyFill="1" applyBorder="1" applyAlignment="1">
      <alignment horizontal="center" vertical="center" wrapText="1"/>
    </xf>
    <xf numFmtId="9" fontId="4" fillId="0" borderId="41" xfId="4" applyFont="1" applyFill="1" applyBorder="1" applyAlignment="1">
      <alignment horizontal="center" vertical="center"/>
    </xf>
    <xf numFmtId="0" fontId="4" fillId="0" borderId="57" xfId="0" applyFont="1" applyBorder="1" applyAlignment="1">
      <alignment horizontal="justify" vertical="center" wrapText="1"/>
    </xf>
    <xf numFmtId="0" fontId="4" fillId="0" borderId="57" xfId="0" applyFont="1" applyFill="1" applyBorder="1" applyAlignment="1">
      <alignment horizontal="justify" vertical="center" wrapText="1"/>
    </xf>
    <xf numFmtId="1" fontId="4" fillId="0" borderId="57" xfId="0" applyNumberFormat="1" applyFont="1" applyFill="1" applyBorder="1" applyAlignment="1">
      <alignment horizontal="center" vertical="center" wrapText="1"/>
    </xf>
    <xf numFmtId="3" fontId="4" fillId="0" borderId="41" xfId="0" applyNumberFormat="1" applyFont="1" applyBorder="1" applyAlignment="1">
      <alignment horizontal="center" vertical="center"/>
    </xf>
    <xf numFmtId="1" fontId="4" fillId="0" borderId="41" xfId="0" applyNumberFormat="1" applyFont="1" applyFill="1" applyBorder="1" applyAlignment="1">
      <alignment horizontal="center" vertical="center" wrapText="1"/>
    </xf>
    <xf numFmtId="166" fontId="4" fillId="0" borderId="41" xfId="5" applyFont="1" applyFill="1" applyBorder="1" applyAlignment="1">
      <alignment horizontal="center" vertical="center"/>
    </xf>
    <xf numFmtId="0" fontId="5" fillId="13" borderId="11" xfId="0" applyFont="1" applyFill="1" applyBorder="1" applyAlignment="1">
      <alignment horizontal="left" vertical="center"/>
    </xf>
    <xf numFmtId="0" fontId="5" fillId="14" borderId="11" xfId="0" applyFont="1" applyFill="1" applyBorder="1" applyAlignment="1">
      <alignment horizontal="left" vertical="center"/>
    </xf>
    <xf numFmtId="0" fontId="5" fillId="0" borderId="58" xfId="0" applyFont="1" applyBorder="1" applyAlignment="1">
      <alignment horizontal="center" vertical="center"/>
    </xf>
    <xf numFmtId="0" fontId="5" fillId="0" borderId="41" xfId="0" applyFont="1" applyBorder="1" applyAlignment="1">
      <alignment horizontal="center" vertical="center"/>
    </xf>
    <xf numFmtId="1" fontId="5" fillId="12" borderId="57" xfId="0" applyNumberFormat="1" applyFont="1" applyFill="1" applyBorder="1" applyAlignment="1">
      <alignment horizontal="center" vertical="center" wrapText="1"/>
    </xf>
    <xf numFmtId="1" fontId="5" fillId="12" borderId="53" xfId="0" applyNumberFormat="1" applyFont="1" applyFill="1" applyBorder="1" applyAlignment="1">
      <alignment horizontal="center" vertical="center" wrapText="1"/>
    </xf>
    <xf numFmtId="166" fontId="4" fillId="0" borderId="41" xfId="1" applyFont="1" applyFill="1" applyBorder="1" applyAlignment="1">
      <alignment horizontal="justify" vertical="center" wrapText="1"/>
    </xf>
    <xf numFmtId="1" fontId="6" fillId="6" borderId="57" xfId="0" applyNumberFormat="1" applyFont="1" applyFill="1" applyBorder="1" applyAlignment="1">
      <alignment horizontal="center" vertical="center" wrapText="1"/>
    </xf>
    <xf numFmtId="9" fontId="4" fillId="0" borderId="41" xfId="3" applyFont="1" applyFill="1" applyBorder="1" applyAlignment="1">
      <alignment horizontal="center" vertical="center" wrapText="1"/>
    </xf>
    <xf numFmtId="166" fontId="4" fillId="6" borderId="41" xfId="1" applyFont="1" applyFill="1" applyBorder="1" applyAlignment="1">
      <alignment horizontal="righ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4" fillId="6" borderId="0" xfId="0" applyFont="1" applyFill="1" applyAlignment="1">
      <alignment horizontal="center" vertical="center" wrapText="1"/>
    </xf>
    <xf numFmtId="3" fontId="4" fillId="0" borderId="7" xfId="0" applyNumberFormat="1" applyFont="1" applyBorder="1" applyAlignment="1">
      <alignment horizontal="center" vertical="center" wrapText="1"/>
    </xf>
    <xf numFmtId="1" fontId="6" fillId="6" borderId="41" xfId="0" applyNumberFormat="1" applyFont="1" applyFill="1" applyBorder="1" applyAlignment="1">
      <alignment horizontal="center" vertical="center" wrapText="1"/>
    </xf>
    <xf numFmtId="0" fontId="5" fillId="0" borderId="0" xfId="0" applyFont="1" applyAlignment="1">
      <alignment horizontal="center" vertical="center"/>
    </xf>
    <xf numFmtId="172" fontId="5" fillId="0" borderId="0" xfId="0" applyNumberFormat="1" applyFont="1" applyAlignment="1">
      <alignment horizontal="justify" vertical="center"/>
    </xf>
    <xf numFmtId="0" fontId="5" fillId="0" borderId="0" xfId="0" applyFont="1" applyAlignment="1">
      <alignment horizontal="justify"/>
    </xf>
    <xf numFmtId="177" fontId="4" fillId="0" borderId="57" xfId="12" applyNumberFormat="1" applyFont="1" applyBorder="1" applyAlignment="1">
      <alignment horizontal="center" vertical="center" wrapText="1"/>
    </xf>
    <xf numFmtId="173" fontId="4" fillId="0" borderId="57" xfId="0" applyNumberFormat="1" applyFont="1" applyBorder="1" applyAlignment="1">
      <alignment horizontal="center" vertical="center"/>
    </xf>
    <xf numFmtId="180" fontId="4" fillId="6" borderId="41" xfId="14" applyFont="1" applyFill="1" applyBorder="1" applyAlignment="1">
      <alignment horizontal="justify" vertical="center" wrapText="1"/>
    </xf>
    <xf numFmtId="3" fontId="4" fillId="0" borderId="41" xfId="14" applyNumberFormat="1" applyFont="1" applyFill="1" applyBorder="1" applyAlignment="1">
      <alignment horizontal="center" vertical="center"/>
    </xf>
    <xf numFmtId="180" fontId="4" fillId="0" borderId="41" xfId="14" applyFont="1" applyFill="1" applyBorder="1" applyAlignment="1">
      <alignment horizontal="justify" vertical="center" wrapText="1"/>
    </xf>
    <xf numFmtId="3" fontId="4" fillId="6" borderId="41" xfId="14" applyNumberFormat="1" applyFont="1" applyFill="1" applyBorder="1" applyAlignment="1">
      <alignment horizontal="center" vertical="center"/>
    </xf>
    <xf numFmtId="9" fontId="4" fillId="0" borderId="41" xfId="14" applyNumberFormat="1" applyFont="1" applyFill="1" applyBorder="1" applyAlignment="1">
      <alignment horizontal="center" vertical="center"/>
    </xf>
    <xf numFmtId="1" fontId="4" fillId="0" borderId="41" xfId="14" applyNumberFormat="1" applyFont="1" applyFill="1" applyBorder="1" applyAlignment="1">
      <alignment horizontal="center" vertical="center"/>
    </xf>
    <xf numFmtId="49" fontId="4" fillId="0" borderId="57" xfId="14" applyNumberFormat="1" applyFont="1" applyBorder="1" applyAlignment="1">
      <alignment horizontal="center" vertical="center" wrapText="1"/>
    </xf>
    <xf numFmtId="0" fontId="5" fillId="12" borderId="41" xfId="0" applyFont="1" applyFill="1" applyBorder="1" applyAlignment="1">
      <alignment horizontal="center" vertical="center" wrapText="1"/>
    </xf>
    <xf numFmtId="0" fontId="9" fillId="4" borderId="41" xfId="0" applyFont="1" applyFill="1" applyBorder="1" applyAlignment="1">
      <alignment horizontal="center" vertical="center" wrapText="1"/>
    </xf>
    <xf numFmtId="3" fontId="4" fillId="0" borderId="41" xfId="0" applyNumberFormat="1" applyFont="1" applyBorder="1" applyAlignment="1">
      <alignment vertical="center"/>
    </xf>
    <xf numFmtId="180" fontId="4" fillId="0" borderId="57" xfId="14" applyFont="1" applyFill="1" applyBorder="1" applyAlignment="1">
      <alignment horizontal="center" vertical="center" wrapText="1"/>
    </xf>
    <xf numFmtId="1" fontId="4" fillId="0" borderId="57" xfId="14" applyNumberFormat="1" applyFont="1" applyFill="1" applyBorder="1" applyAlignment="1">
      <alignment horizontal="center" vertical="center"/>
    </xf>
    <xf numFmtId="0" fontId="4" fillId="0" borderId="41" xfId="0" applyFont="1" applyBorder="1" applyAlignment="1">
      <alignment vertical="center" wrapText="1"/>
    </xf>
    <xf numFmtId="3" fontId="4" fillId="0" borderId="41" xfId="14"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80" fontId="4" fillId="0" borderId="41" xfId="14" applyFont="1" applyBorder="1" applyAlignment="1">
      <alignment horizontal="justify" vertical="center" wrapText="1"/>
    </xf>
    <xf numFmtId="3" fontId="4" fillId="0" borderId="0" xfId="0" applyNumberFormat="1" applyFont="1" applyAlignment="1">
      <alignment horizontal="center" vertical="center"/>
    </xf>
    <xf numFmtId="3" fontId="4" fillId="0" borderId="57" xfId="14" applyNumberFormat="1" applyFont="1" applyBorder="1" applyAlignment="1">
      <alignment horizontal="center" vertical="center"/>
    </xf>
    <xf numFmtId="3" fontId="4" fillId="6" borderId="43" xfId="14" applyNumberFormat="1" applyFont="1" applyFill="1" applyBorder="1" applyAlignment="1">
      <alignment horizontal="center" vertical="center"/>
    </xf>
    <xf numFmtId="3" fontId="4" fillId="0" borderId="57" xfId="14" applyNumberFormat="1" applyFont="1" applyFill="1" applyBorder="1" applyAlignment="1">
      <alignment horizontal="center" vertical="center"/>
    </xf>
    <xf numFmtId="0" fontId="6" fillId="6" borderId="53" xfId="0" applyFont="1" applyFill="1" applyBorder="1" applyAlignment="1">
      <alignment horizontal="justify" vertical="center" wrapText="1"/>
    </xf>
    <xf numFmtId="0" fontId="6" fillId="6" borderId="41" xfId="0" applyFont="1" applyFill="1" applyBorder="1" applyAlignment="1">
      <alignment horizontal="justify" vertical="center" wrapText="1"/>
    </xf>
    <xf numFmtId="4" fontId="4" fillId="0" borderId="57" xfId="0" applyNumberFormat="1" applyFont="1" applyFill="1" applyBorder="1" applyAlignment="1">
      <alignment horizontal="right" vertical="center" wrapText="1"/>
    </xf>
    <xf numFmtId="4" fontId="4" fillId="0" borderId="43" xfId="0" applyNumberFormat="1" applyFont="1" applyFill="1" applyBorder="1" applyAlignment="1">
      <alignment horizontal="right" vertical="center" wrapText="1"/>
    </xf>
    <xf numFmtId="0" fontId="4" fillId="6" borderId="57" xfId="0" applyFont="1" applyFill="1" applyBorder="1" applyAlignment="1">
      <alignment horizontal="center" vertical="center" wrapText="1"/>
    </xf>
    <xf numFmtId="0" fontId="4" fillId="6" borderId="43" xfId="0" applyFont="1" applyFill="1" applyBorder="1" applyAlignment="1">
      <alignment horizontal="center" vertical="center" wrapText="1"/>
    </xf>
    <xf numFmtId="1" fontId="4" fillId="6" borderId="41" xfId="0" applyNumberFormat="1" applyFont="1" applyFill="1" applyBorder="1" applyAlignment="1">
      <alignment horizontal="center" vertical="center" wrapText="1"/>
    </xf>
    <xf numFmtId="0" fontId="4" fillId="6" borderId="57" xfId="0" applyFont="1" applyFill="1" applyBorder="1" applyAlignment="1">
      <alignment horizontal="justify" vertical="center" wrapText="1"/>
    </xf>
    <xf numFmtId="0" fontId="4" fillId="6" borderId="0" xfId="0" applyFont="1" applyFill="1" applyAlignment="1">
      <alignment horizontal="center" vertical="center"/>
    </xf>
    <xf numFmtId="9" fontId="4" fillId="0" borderId="57" xfId="3" applyFont="1" applyFill="1" applyBorder="1" applyAlignment="1">
      <alignment horizontal="center" vertical="center" wrapText="1"/>
    </xf>
    <xf numFmtId="0" fontId="4" fillId="6" borderId="53" xfId="0" applyFont="1" applyFill="1" applyBorder="1" applyAlignment="1">
      <alignment horizontal="center" vertical="center" wrapText="1"/>
    </xf>
    <xf numFmtId="4" fontId="4" fillId="6" borderId="41" xfId="0" applyNumberFormat="1" applyFont="1" applyFill="1" applyBorder="1" applyAlignment="1">
      <alignment horizontal="right" vertical="center" wrapText="1"/>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4" fillId="0" borderId="0" xfId="0" applyFont="1" applyAlignment="1">
      <alignment horizontal="center"/>
    </xf>
    <xf numFmtId="0" fontId="4" fillId="0" borderId="0" xfId="0" applyFont="1" applyFill="1" applyAlignment="1">
      <alignment horizontal="center"/>
    </xf>
    <xf numFmtId="1" fontId="5" fillId="6" borderId="5" xfId="0" applyNumberFormat="1"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0" xfId="0" applyFont="1" applyFill="1" applyAlignment="1">
      <alignment horizontal="center" vertical="center" wrapText="1"/>
    </xf>
    <xf numFmtId="0" fontId="4" fillId="6" borderId="41" xfId="0" applyFont="1" applyFill="1" applyBorder="1" applyAlignment="1">
      <alignment horizontal="center" vertical="center" wrapText="1"/>
    </xf>
    <xf numFmtId="1" fontId="4" fillId="6" borderId="53" xfId="0" applyNumberFormat="1" applyFont="1" applyFill="1" applyBorder="1" applyAlignment="1">
      <alignment horizontal="center" vertical="center" wrapText="1"/>
    </xf>
    <xf numFmtId="1" fontId="4" fillId="6" borderId="43" xfId="0" applyNumberFormat="1" applyFont="1" applyFill="1" applyBorder="1" applyAlignment="1">
      <alignment horizontal="center" vertical="center" wrapText="1"/>
    </xf>
    <xf numFmtId="9" fontId="4" fillId="0" borderId="41" xfId="0" applyNumberFormat="1" applyFont="1" applyBorder="1" applyAlignment="1">
      <alignment horizontal="center" vertical="center"/>
    </xf>
    <xf numFmtId="0" fontId="4" fillId="6" borderId="41" xfId="0" applyFont="1" applyFill="1" applyBorder="1" applyAlignment="1">
      <alignment horizontal="left" vertical="center" wrapText="1"/>
    </xf>
    <xf numFmtId="0" fontId="4" fillId="0" borderId="57" xfId="0" applyFont="1" applyBorder="1" applyAlignment="1">
      <alignment horizontal="center" vertical="center"/>
    </xf>
    <xf numFmtId="9" fontId="4" fillId="6" borderId="41" xfId="0" applyNumberFormat="1" applyFont="1" applyFill="1" applyBorder="1" applyAlignment="1">
      <alignment horizontal="center" vertical="center"/>
    </xf>
    <xf numFmtId="3" fontId="6" fillId="0" borderId="57" xfId="0" applyNumberFormat="1" applyFont="1" applyBorder="1" applyAlignment="1">
      <alignment horizontal="center" vertical="center" wrapText="1"/>
    </xf>
    <xf numFmtId="0" fontId="4" fillId="0" borderId="41" xfId="0" applyFont="1" applyBorder="1" applyAlignment="1">
      <alignment horizontal="center" vertical="center"/>
    </xf>
    <xf numFmtId="0" fontId="4" fillId="6" borderId="5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57" xfId="0" applyFont="1" applyFill="1" applyBorder="1" applyAlignment="1">
      <alignment horizontal="center" vertical="center"/>
    </xf>
    <xf numFmtId="1" fontId="4" fillId="0" borderId="41" xfId="0" applyNumberFormat="1" applyFont="1" applyBorder="1" applyAlignment="1">
      <alignment horizontal="center" vertical="center"/>
    </xf>
    <xf numFmtId="0" fontId="4" fillId="6" borderId="41" xfId="0" applyFont="1" applyFill="1" applyBorder="1" applyAlignment="1">
      <alignment horizontal="justify" vertical="center" wrapText="1"/>
    </xf>
    <xf numFmtId="175" fontId="6" fillId="0" borderId="41" xfId="0" applyNumberFormat="1" applyFont="1" applyBorder="1" applyAlignment="1">
      <alignment horizontal="center" vertical="center"/>
    </xf>
    <xf numFmtId="0" fontId="10" fillId="18" borderId="41" xfId="0" applyFont="1" applyFill="1" applyBorder="1" applyAlignment="1">
      <alignment horizontal="justify" vertical="center" wrapText="1"/>
    </xf>
    <xf numFmtId="0" fontId="11" fillId="0" borderId="57" xfId="0" applyFont="1" applyFill="1" applyBorder="1" applyAlignment="1">
      <alignment horizontal="center" vertical="center" wrapText="1"/>
    </xf>
    <xf numFmtId="0" fontId="4" fillId="0" borderId="0" xfId="0" applyFont="1" applyAlignment="1">
      <alignment horizontal="center" wrapText="1"/>
    </xf>
    <xf numFmtId="0" fontId="4" fillId="0" borderId="16" xfId="0" applyFont="1" applyBorder="1" applyAlignment="1">
      <alignment horizontal="center" vertical="center" wrapText="1"/>
    </xf>
    <xf numFmtId="0" fontId="4" fillId="0" borderId="56" xfId="0" applyFont="1" applyBorder="1" applyAlignment="1">
      <alignment horizontal="center" vertical="center" wrapText="1"/>
    </xf>
    <xf numFmtId="0" fontId="11" fillId="0" borderId="41" xfId="0" applyFont="1" applyFill="1" applyBorder="1" applyAlignment="1">
      <alignment horizontal="justify" vertical="center" wrapText="1"/>
    </xf>
    <xf numFmtId="0" fontId="11" fillId="0" borderId="4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6" fillId="0" borderId="57" xfId="26" applyFont="1" applyFill="1" applyBorder="1" applyAlignment="1">
      <alignment horizontal="center" vertical="center" wrapText="1"/>
    </xf>
    <xf numFmtId="0" fontId="6" fillId="0" borderId="53" xfId="26" applyFont="1" applyFill="1" applyBorder="1" applyAlignment="1">
      <alignment horizontal="center" vertical="center" wrapText="1"/>
    </xf>
    <xf numFmtId="0" fontId="4" fillId="6" borderId="0" xfId="26" applyFont="1" applyFill="1" applyAlignment="1">
      <alignment horizontal="center"/>
    </xf>
    <xf numFmtId="0" fontId="6" fillId="0" borderId="57" xfId="26" applyFont="1" applyFill="1" applyBorder="1" applyAlignment="1">
      <alignment horizontal="justify" vertical="center" wrapText="1"/>
    </xf>
    <xf numFmtId="0" fontId="4" fillId="6" borderId="57" xfId="26" applyFont="1" applyFill="1" applyBorder="1" applyAlignment="1">
      <alignment horizontal="justify" vertical="center" wrapText="1"/>
    </xf>
    <xf numFmtId="0" fontId="4" fillId="6" borderId="57" xfId="26" applyFont="1" applyFill="1" applyBorder="1" applyAlignment="1">
      <alignment horizontal="center" vertical="center" wrapText="1"/>
    </xf>
    <xf numFmtId="0" fontId="6" fillId="0" borderId="43" xfId="26" applyFont="1" applyFill="1" applyBorder="1" applyAlignment="1">
      <alignment horizontal="center" vertical="center" wrapText="1"/>
    </xf>
    <xf numFmtId="166" fontId="4" fillId="6" borderId="43" xfId="5" applyFont="1" applyFill="1" applyBorder="1" applyAlignment="1">
      <alignment horizontal="center" vertical="center" wrapText="1"/>
    </xf>
    <xf numFmtId="9" fontId="4" fillId="6" borderId="57" xfId="4" applyFont="1" applyFill="1" applyBorder="1" applyAlignment="1">
      <alignment horizontal="center" vertical="center" wrapText="1"/>
    </xf>
    <xf numFmtId="9" fontId="6" fillId="0" borderId="57" xfId="4" applyFont="1" applyFill="1" applyBorder="1" applyAlignment="1">
      <alignment horizontal="center" vertical="center" wrapText="1"/>
    </xf>
    <xf numFmtId="166" fontId="6" fillId="0" borderId="43" xfId="5" applyFont="1" applyFill="1" applyBorder="1" applyAlignment="1">
      <alignment horizontal="center" vertical="center" wrapText="1"/>
    </xf>
    <xf numFmtId="0" fontId="4" fillId="0" borderId="41" xfId="26" applyFont="1" applyFill="1" applyBorder="1" applyAlignment="1">
      <alignment horizontal="center" vertical="center" wrapText="1"/>
    </xf>
    <xf numFmtId="0" fontId="6" fillId="0" borderId="41" xfId="26" applyFont="1" applyFill="1" applyBorder="1" applyAlignment="1">
      <alignment horizontal="center" vertical="center" wrapText="1"/>
    </xf>
    <xf numFmtId="0" fontId="4" fillId="6" borderId="41" xfId="26" applyFont="1" applyFill="1" applyBorder="1" applyAlignment="1">
      <alignment horizontal="center" vertical="center" wrapText="1"/>
    </xf>
    <xf numFmtId="0" fontId="4" fillId="6" borderId="58" xfId="26" applyFont="1" applyFill="1" applyBorder="1" applyAlignment="1">
      <alignment horizontal="center" vertical="center" wrapText="1"/>
    </xf>
    <xf numFmtId="10" fontId="4" fillId="6" borderId="41" xfId="4" applyNumberFormat="1" applyFont="1" applyFill="1" applyBorder="1" applyAlignment="1">
      <alignment horizontal="center" vertical="center" wrapText="1"/>
    </xf>
    <xf numFmtId="0" fontId="4" fillId="0" borderId="41" xfId="26" applyFont="1" applyFill="1" applyBorder="1" applyAlignment="1">
      <alignment horizontal="justify" vertical="center" wrapText="1"/>
    </xf>
    <xf numFmtId="0" fontId="6" fillId="0" borderId="41" xfId="0" applyFont="1" applyBorder="1" applyAlignment="1">
      <alignment horizontal="center" vertical="center" wrapText="1"/>
    </xf>
    <xf numFmtId="0" fontId="6" fillId="0" borderId="41"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41" xfId="0" applyFont="1" applyBorder="1" applyAlignment="1">
      <alignment horizontal="center" vertical="center" wrapText="1"/>
    </xf>
    <xf numFmtId="9" fontId="6" fillId="0" borderId="41" xfId="6" applyFont="1" applyBorder="1" applyAlignment="1">
      <alignment horizontal="center" vertical="center" wrapText="1"/>
    </xf>
    <xf numFmtId="14" fontId="4" fillId="0" borderId="56" xfId="0" applyNumberFormat="1" applyFont="1" applyBorder="1" applyAlignment="1">
      <alignment horizontal="center" vertical="center"/>
    </xf>
    <xf numFmtId="0" fontId="4" fillId="0" borderId="59" xfId="0" applyFont="1" applyBorder="1" applyAlignment="1">
      <alignment horizontal="center" vertical="center" wrapText="1"/>
    </xf>
    <xf numFmtId="0" fontId="4" fillId="0" borderId="0" xfId="0" applyFont="1" applyAlignment="1">
      <alignment horizontal="center" vertical="center" wrapText="1"/>
    </xf>
    <xf numFmtId="0" fontId="6" fillId="6" borderId="57" xfId="0" applyFont="1" applyFill="1" applyBorder="1" applyAlignment="1">
      <alignment horizontal="center" vertical="center" wrapText="1"/>
    </xf>
    <xf numFmtId="0" fontId="9" fillId="15" borderId="41" xfId="0" applyFont="1" applyFill="1" applyBorder="1" applyAlignment="1">
      <alignment horizontal="left" vertical="center" wrapText="1"/>
    </xf>
    <xf numFmtId="9" fontId="6" fillId="6" borderId="57" xfId="3" applyFont="1" applyFill="1" applyBorder="1" applyAlignment="1">
      <alignment horizontal="center" vertical="center" wrapText="1"/>
    </xf>
    <xf numFmtId="0" fontId="6" fillId="6" borderId="53" xfId="0" applyFont="1" applyFill="1" applyBorder="1" applyAlignment="1">
      <alignment horizontal="center" vertical="center" wrapText="1"/>
    </xf>
    <xf numFmtId="0" fontId="6" fillId="0" borderId="41" xfId="0" applyFont="1" applyFill="1" applyBorder="1" applyAlignment="1">
      <alignment horizontal="justify" vertical="center" wrapText="1"/>
    </xf>
    <xf numFmtId="0" fontId="11" fillId="0" borderId="62" xfId="10" applyFont="1" applyBorder="1" applyAlignment="1">
      <alignment horizontal="justify" vertical="center"/>
    </xf>
    <xf numFmtId="191" fontId="11" fillId="0" borderId="63" xfId="10" applyNumberFormat="1" applyFont="1" applyBorder="1" applyAlignment="1">
      <alignment horizontal="center" vertical="center"/>
    </xf>
    <xf numFmtId="0" fontId="11" fillId="24" borderId="62" xfId="10" applyFont="1" applyFill="1" applyBorder="1" applyAlignment="1">
      <alignment horizontal="justify" vertical="center"/>
    </xf>
    <xf numFmtId="1" fontId="4" fillId="0" borderId="41" xfId="0" applyNumberFormat="1"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justify" vertical="center"/>
    </xf>
    <xf numFmtId="0" fontId="4" fillId="0" borderId="41" xfId="0" applyFont="1" applyFill="1" applyBorder="1" applyAlignment="1">
      <alignment horizontal="justify" vertical="center" wrapText="1"/>
    </xf>
    <xf numFmtId="0" fontId="4" fillId="0" borderId="18" xfId="0" applyFont="1" applyFill="1" applyBorder="1" applyAlignment="1">
      <alignment horizontal="justify" vertical="center" wrapText="1"/>
    </xf>
    <xf numFmtId="1" fontId="4" fillId="0" borderId="41" xfId="0" applyNumberFormat="1" applyFont="1" applyFill="1" applyBorder="1" applyAlignment="1">
      <alignment horizontal="center" vertical="center" wrapText="1"/>
    </xf>
    <xf numFmtId="9" fontId="4" fillId="0" borderId="41" xfId="3" applyFont="1" applyFill="1" applyBorder="1" applyAlignment="1">
      <alignment horizontal="center" vertical="center" wrapText="1"/>
    </xf>
    <xf numFmtId="3" fontId="4" fillId="0" borderId="41" xfId="0" applyNumberFormat="1" applyFont="1" applyFill="1" applyBorder="1" applyAlignment="1">
      <alignment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4" fillId="0" borderId="56"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11" fillId="0" borderId="41" xfId="0" applyFont="1" applyFill="1" applyBorder="1" applyAlignment="1">
      <alignment horizontal="justify" vertical="center" wrapText="1"/>
    </xf>
    <xf numFmtId="0" fontId="6" fillId="0" borderId="41" xfId="0" applyFont="1" applyFill="1" applyBorder="1" applyAlignment="1">
      <alignment horizontal="justify" vertical="center" wrapText="1"/>
    </xf>
    <xf numFmtId="0" fontId="4" fillId="6" borderId="0" xfId="0" applyFont="1" applyFill="1" applyBorder="1" applyAlignment="1">
      <alignment vertical="center" wrapText="1"/>
    </xf>
    <xf numFmtId="1" fontId="8" fillId="0" borderId="16" xfId="0" applyNumberFormat="1" applyFont="1" applyFill="1" applyBorder="1" applyAlignment="1">
      <alignment vertical="center" wrapText="1"/>
    </xf>
    <xf numFmtId="1" fontId="8" fillId="0" borderId="0" xfId="0" applyNumberFormat="1" applyFont="1" applyFill="1" applyAlignment="1">
      <alignment vertical="center" wrapText="1"/>
    </xf>
    <xf numFmtId="1" fontId="8" fillId="0" borderId="18" xfId="0" applyNumberFormat="1" applyFont="1" applyFill="1" applyBorder="1" applyAlignment="1">
      <alignment vertical="center" wrapText="1"/>
    </xf>
    <xf numFmtId="0" fontId="8" fillId="0" borderId="16" xfId="0" applyFont="1" applyFill="1" applyBorder="1" applyAlignment="1">
      <alignment vertical="center" wrapText="1"/>
    </xf>
    <xf numFmtId="0" fontId="8" fillId="0" borderId="0" xfId="0" applyFont="1" applyFill="1" applyAlignment="1">
      <alignment vertical="center" wrapText="1"/>
    </xf>
    <xf numFmtId="0" fontId="8" fillId="0" borderId="18" xfId="0" applyFont="1" applyFill="1" applyBorder="1" applyAlignment="1">
      <alignment vertical="center" wrapText="1"/>
    </xf>
    <xf numFmtId="0" fontId="11" fillId="0" borderId="16" xfId="0" applyFont="1" applyFill="1" applyBorder="1" applyAlignment="1">
      <alignment vertical="center" wrapText="1"/>
    </xf>
    <xf numFmtId="0" fontId="11" fillId="0" borderId="0" xfId="0" applyFont="1" applyFill="1" applyAlignment="1">
      <alignment vertical="center" wrapText="1"/>
    </xf>
    <xf numFmtId="0" fontId="11" fillId="0" borderId="18" xfId="0" applyFont="1" applyFill="1" applyBorder="1" applyAlignment="1">
      <alignment vertical="center" wrapText="1"/>
    </xf>
    <xf numFmtId="0" fontId="11" fillId="0" borderId="0" xfId="0" applyFont="1" applyFill="1"/>
    <xf numFmtId="9" fontId="6" fillId="0" borderId="41" xfId="6" applyNumberFormat="1" applyFont="1" applyFill="1" applyBorder="1" applyAlignment="1">
      <alignment horizontal="center" vertical="center" wrapText="1"/>
    </xf>
    <xf numFmtId="166" fontId="11" fillId="0" borderId="42" xfId="7" applyFont="1" applyFill="1" applyBorder="1" applyAlignment="1">
      <alignment horizontal="center" vertical="center" wrapText="1"/>
    </xf>
    <xf numFmtId="0" fontId="11" fillId="0" borderId="42" xfId="0" applyFont="1" applyFill="1" applyBorder="1" applyAlignment="1">
      <alignment horizontal="center" vertical="center" wrapText="1"/>
    </xf>
    <xf numFmtId="1" fontId="4" fillId="0" borderId="16" xfId="0" applyNumberFormat="1" applyFont="1" applyFill="1" applyBorder="1" applyAlignment="1">
      <alignment horizontal="justify" vertical="center" wrapText="1"/>
    </xf>
    <xf numFmtId="0" fontId="4" fillId="0" borderId="0" xfId="0" applyFont="1" applyFill="1" applyAlignment="1">
      <alignment horizontal="justify" vertical="center" wrapText="1"/>
    </xf>
    <xf numFmtId="0" fontId="4" fillId="0" borderId="41" xfId="9" applyFont="1" applyFill="1" applyBorder="1" applyAlignment="1">
      <alignment horizontal="justify" vertical="center"/>
    </xf>
    <xf numFmtId="166" fontId="4" fillId="0" borderId="41" xfId="5" applyFont="1" applyFill="1" applyBorder="1" applyAlignment="1">
      <alignment horizontal="right" vertical="center"/>
    </xf>
    <xf numFmtId="0" fontId="6" fillId="0" borderId="41" xfId="9" applyFont="1" applyFill="1" applyBorder="1" applyAlignment="1">
      <alignment horizontal="justify" vertical="center" wrapText="1"/>
    </xf>
    <xf numFmtId="1" fontId="4" fillId="0" borderId="16" xfId="0" applyNumberFormat="1" applyFont="1" applyFill="1" applyBorder="1" applyAlignment="1">
      <alignment horizontal="justify"/>
    </xf>
    <xf numFmtId="0" fontId="4" fillId="0" borderId="16" xfId="0" applyFont="1" applyFill="1" applyBorder="1" applyAlignment="1">
      <alignment horizontal="justify"/>
    </xf>
    <xf numFmtId="166" fontId="6" fillId="0" borderId="41" xfId="5" applyFont="1" applyFill="1" applyBorder="1" applyAlignment="1">
      <alignment horizontal="right" vertical="center"/>
    </xf>
    <xf numFmtId="0" fontId="4" fillId="0" borderId="15" xfId="0" applyFont="1" applyFill="1" applyBorder="1" applyAlignment="1">
      <alignment horizontal="justify"/>
    </xf>
    <xf numFmtId="1" fontId="4" fillId="0" borderId="65" xfId="14" applyNumberFormat="1" applyFont="1" applyFill="1" applyBorder="1" applyAlignment="1">
      <alignment horizontal="center" vertical="center"/>
    </xf>
    <xf numFmtId="0" fontId="5" fillId="6" borderId="0" xfId="26" applyFont="1" applyFill="1" applyBorder="1" applyAlignment="1">
      <alignment vertical="center" wrapText="1"/>
    </xf>
    <xf numFmtId="49" fontId="4" fillId="0" borderId="41" xfId="0" applyNumberFormat="1" applyFont="1" applyFill="1" applyBorder="1" applyAlignment="1">
      <alignment horizontal="center" vertical="center" wrapText="1"/>
    </xf>
    <xf numFmtId="3" fontId="4" fillId="0" borderId="41" xfId="11" applyNumberFormat="1" applyFont="1" applyFill="1" applyBorder="1" applyAlignment="1">
      <alignment horizontal="center" vertical="center"/>
    </xf>
    <xf numFmtId="14" fontId="4" fillId="0" borderId="41" xfId="0" applyNumberFormat="1" applyFont="1" applyFill="1" applyBorder="1" applyAlignment="1">
      <alignment horizontal="center" vertical="center" wrapText="1"/>
    </xf>
    <xf numFmtId="0" fontId="6" fillId="0" borderId="42" xfId="9" applyFont="1" applyFill="1" applyBorder="1" applyAlignment="1">
      <alignment vertical="top" wrapText="1"/>
    </xf>
    <xf numFmtId="0" fontId="6" fillId="0" borderId="40" xfId="9" applyFont="1" applyFill="1" applyBorder="1" applyAlignment="1">
      <alignment vertical="top" wrapText="1"/>
    </xf>
    <xf numFmtId="4" fontId="4" fillId="0" borderId="41" xfId="0" applyNumberFormat="1" applyFont="1" applyFill="1" applyBorder="1" applyAlignment="1">
      <alignment vertical="center" wrapText="1"/>
    </xf>
    <xf numFmtId="1" fontId="4" fillId="0" borderId="57" xfId="15" applyNumberFormat="1" applyFont="1" applyFill="1" applyBorder="1" applyAlignment="1">
      <alignment horizontal="center" vertical="center" wrapText="1"/>
    </xf>
    <xf numFmtId="187" fontId="6" fillId="0" borderId="0" xfId="0" applyNumberFormat="1" applyFont="1" applyAlignment="1">
      <alignment horizontal="justify" vertical="center"/>
    </xf>
    <xf numFmtId="0" fontId="6" fillId="0" borderId="57" xfId="26" applyFont="1" applyFill="1" applyBorder="1" applyAlignment="1">
      <alignment horizontal="center" vertical="center" wrapText="1"/>
    </xf>
    <xf numFmtId="0" fontId="6" fillId="0" borderId="41" xfId="26" applyFont="1" applyFill="1" applyBorder="1" applyAlignment="1">
      <alignment horizontal="center" vertical="center" wrapText="1"/>
    </xf>
    <xf numFmtId="1" fontId="6" fillId="0" borderId="57" xfId="26" applyNumberFormat="1" applyFont="1" applyFill="1" applyBorder="1" applyAlignment="1">
      <alignment horizontal="center" vertical="center" wrapText="1"/>
    </xf>
    <xf numFmtId="0" fontId="4" fillId="0" borderId="43" xfId="0" applyFont="1" applyFill="1" applyBorder="1" applyAlignment="1">
      <alignment horizontal="justify" vertical="center" wrapText="1"/>
    </xf>
    <xf numFmtId="1"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center"/>
    </xf>
    <xf numFmtId="0" fontId="6" fillId="0" borderId="43" xfId="0" applyFont="1" applyFill="1" applyBorder="1" applyAlignment="1">
      <alignment horizontal="justify" vertical="center" wrapText="1"/>
    </xf>
    <xf numFmtId="4" fontId="4" fillId="0" borderId="43" xfId="0" applyNumberFormat="1" applyFont="1" applyFill="1" applyBorder="1" applyAlignment="1">
      <alignment horizontal="right" vertical="center" wrapText="1"/>
    </xf>
    <xf numFmtId="0" fontId="4" fillId="0" borderId="53" xfId="0" applyFont="1" applyFill="1" applyBorder="1" applyAlignment="1">
      <alignment horizontal="center" vertical="center"/>
    </xf>
    <xf numFmtId="193" fontId="5" fillId="0" borderId="9" xfId="0" applyNumberFormat="1" applyFont="1" applyBorder="1" applyAlignment="1">
      <alignment vertical="center"/>
    </xf>
    <xf numFmtId="193" fontId="5" fillId="13" borderId="58" xfId="0" applyNumberFormat="1" applyFont="1" applyFill="1" applyBorder="1" applyAlignment="1">
      <alignment horizontal="center" vertical="center"/>
    </xf>
    <xf numFmtId="193" fontId="5" fillId="14" borderId="58" xfId="0" applyNumberFormat="1" applyFont="1" applyFill="1" applyBorder="1" applyAlignment="1">
      <alignment horizontal="center" vertical="center"/>
    </xf>
    <xf numFmtId="193" fontId="5" fillId="15" borderId="58" xfId="0" applyNumberFormat="1" applyFont="1" applyFill="1" applyBorder="1" applyAlignment="1">
      <alignment horizontal="center" vertical="center"/>
    </xf>
    <xf numFmtId="193" fontId="4" fillId="6" borderId="57" xfId="14" applyNumberFormat="1" applyFont="1" applyFill="1" applyBorder="1" applyAlignment="1">
      <alignment horizontal="center" vertical="center" wrapText="1"/>
    </xf>
    <xf numFmtId="193" fontId="4" fillId="6" borderId="41" xfId="14" applyNumberFormat="1" applyFont="1" applyFill="1" applyBorder="1" applyAlignment="1">
      <alignment horizontal="center" vertical="center" wrapText="1"/>
    </xf>
    <xf numFmtId="193" fontId="4" fillId="0" borderId="41" xfId="14" applyNumberFormat="1" applyFont="1" applyFill="1" applyBorder="1" applyAlignment="1">
      <alignment horizontal="center" vertical="center" wrapText="1"/>
    </xf>
    <xf numFmtId="193" fontId="4" fillId="0" borderId="41" xfId="14" applyNumberFormat="1" applyFont="1" applyFill="1" applyBorder="1" applyAlignment="1">
      <alignment horizontal="center" vertical="center"/>
    </xf>
    <xf numFmtId="193" fontId="4" fillId="0" borderId="41" xfId="14" applyNumberFormat="1" applyFont="1" applyFill="1" applyBorder="1" applyAlignment="1">
      <alignment vertical="center" wrapText="1"/>
    </xf>
    <xf numFmtId="193" fontId="5" fillId="14" borderId="0" xfId="0" applyNumberFormat="1" applyFont="1" applyFill="1" applyAlignment="1">
      <alignment horizontal="center" vertical="center"/>
    </xf>
    <xf numFmtId="193" fontId="5" fillId="15" borderId="41" xfId="0" applyNumberFormat="1" applyFont="1" applyFill="1" applyBorder="1" applyAlignment="1">
      <alignment horizontal="center" vertical="center"/>
    </xf>
    <xf numFmtId="193" fontId="4" fillId="0" borderId="42" xfId="14" applyNumberFormat="1" applyFont="1" applyFill="1" applyBorder="1" applyAlignment="1">
      <alignment vertical="center" wrapText="1"/>
    </xf>
    <xf numFmtId="193" fontId="4" fillId="0" borderId="42" xfId="14" applyNumberFormat="1" applyFont="1" applyFill="1" applyBorder="1" applyAlignment="1">
      <alignment horizontal="center" vertical="center" wrapText="1"/>
    </xf>
    <xf numFmtId="193" fontId="5" fillId="15" borderId="0" xfId="0" applyNumberFormat="1" applyFont="1" applyFill="1" applyAlignment="1">
      <alignment horizontal="justify" vertical="center" wrapText="1"/>
    </xf>
    <xf numFmtId="193" fontId="4" fillId="0" borderId="42" xfId="14" applyNumberFormat="1" applyFont="1" applyFill="1" applyBorder="1" applyAlignment="1">
      <alignment horizontal="justify" vertical="center"/>
    </xf>
    <xf numFmtId="193" fontId="4" fillId="6" borderId="42" xfId="14" applyNumberFormat="1" applyFont="1" applyFill="1" applyBorder="1" applyAlignment="1">
      <alignment horizontal="justify" vertical="center"/>
    </xf>
    <xf numFmtId="193" fontId="4" fillId="6" borderId="41" xfId="14" applyNumberFormat="1" applyFont="1" applyFill="1" applyBorder="1" applyAlignment="1">
      <alignment horizontal="center" vertical="center"/>
    </xf>
    <xf numFmtId="193" fontId="5" fillId="15" borderId="0" xfId="0" applyNumberFormat="1" applyFont="1" applyFill="1" applyAlignment="1">
      <alignment horizontal="center" vertical="center"/>
    </xf>
    <xf numFmtId="193" fontId="5" fillId="15" borderId="11" xfId="0" applyNumberFormat="1" applyFont="1" applyFill="1" applyBorder="1" applyAlignment="1">
      <alignment horizontal="center" vertical="center"/>
    </xf>
    <xf numFmtId="193" fontId="4" fillId="6" borderId="0" xfId="0" applyNumberFormat="1" applyFont="1" applyFill="1" applyAlignment="1">
      <alignment horizontal="center" vertical="center"/>
    </xf>
    <xf numFmtId="0" fontId="10" fillId="0" borderId="57" xfId="0" applyFont="1" applyFill="1" applyBorder="1" applyAlignment="1">
      <alignment horizontal="justify" vertical="center" wrapText="1"/>
    </xf>
    <xf numFmtId="166" fontId="4" fillId="0" borderId="41" xfId="1" applyFont="1" applyFill="1" applyBorder="1" applyAlignment="1">
      <alignment vertical="center"/>
    </xf>
    <xf numFmtId="0" fontId="6" fillId="0" borderId="41" xfId="10" applyFont="1" applyFill="1" applyBorder="1" applyAlignment="1">
      <alignment vertical="center" wrapText="1"/>
    </xf>
    <xf numFmtId="166" fontId="4" fillId="0" borderId="43" xfId="1" applyFont="1" applyFill="1" applyBorder="1" applyAlignment="1">
      <alignment vertical="center" wrapText="1"/>
    </xf>
    <xf numFmtId="0" fontId="6" fillId="0" borderId="0" xfId="0" applyFont="1" applyFill="1" applyAlignment="1">
      <alignment vertical="center"/>
    </xf>
    <xf numFmtId="9" fontId="6" fillId="0" borderId="41" xfId="0" applyNumberFormat="1" applyFont="1" applyFill="1" applyBorder="1" applyAlignment="1">
      <alignment horizontal="center" vertical="center"/>
    </xf>
    <xf numFmtId="0" fontId="4" fillId="0" borderId="55" xfId="0" applyFont="1" applyFill="1" applyBorder="1" applyAlignment="1">
      <alignment vertical="center" wrapText="1"/>
    </xf>
    <xf numFmtId="0" fontId="6" fillId="0" borderId="41" xfId="13" applyFont="1" applyFill="1" applyBorder="1" applyAlignment="1">
      <alignment horizontal="justify" vertical="center" wrapText="1"/>
    </xf>
    <xf numFmtId="0" fontId="6" fillId="0" borderId="41" xfId="13" applyFont="1" applyFill="1" applyBorder="1" applyAlignment="1">
      <alignment horizontal="justify" vertical="justify" wrapText="1"/>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11" fillId="0" borderId="56" xfId="0" applyFont="1" applyFill="1" applyBorder="1" applyAlignment="1">
      <alignment vertical="center" wrapText="1"/>
    </xf>
    <xf numFmtId="0" fontId="11" fillId="0" borderId="58" xfId="0" applyFont="1" applyFill="1" applyBorder="1" applyAlignment="1">
      <alignment vertical="center" wrapText="1"/>
    </xf>
    <xf numFmtId="0" fontId="11" fillId="0" borderId="55" xfId="0" applyFont="1" applyFill="1" applyBorder="1" applyAlignment="1">
      <alignment vertical="center" wrapText="1"/>
    </xf>
    <xf numFmtId="0" fontId="4" fillId="0" borderId="16" xfId="0" applyFont="1" applyFill="1" applyBorder="1" applyAlignment="1">
      <alignment vertical="center"/>
    </xf>
    <xf numFmtId="0" fontId="4" fillId="0" borderId="18" xfId="0" applyFont="1" applyFill="1" applyBorder="1" applyAlignment="1">
      <alignment vertical="center"/>
    </xf>
    <xf numFmtId="1" fontId="5" fillId="0" borderId="16" xfId="0" applyNumberFormat="1" applyFont="1" applyFill="1" applyBorder="1" applyAlignment="1">
      <alignment vertical="center" wrapText="1"/>
    </xf>
    <xf numFmtId="1" fontId="5" fillId="0" borderId="0" xfId="0" applyNumberFormat="1" applyFont="1" applyFill="1" applyAlignment="1">
      <alignment vertical="center" wrapText="1"/>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41" xfId="17" applyFont="1" applyFill="1" applyBorder="1" applyAlignment="1">
      <alignment horizontal="left" vertical="center" wrapText="1"/>
    </xf>
    <xf numFmtId="14" fontId="4" fillId="0" borderId="41" xfId="0" applyNumberFormat="1" applyFont="1" applyFill="1" applyBorder="1" applyAlignment="1">
      <alignment vertical="center" wrapText="1"/>
    </xf>
    <xf numFmtId="9" fontId="4" fillId="6" borderId="41" xfId="4" applyFont="1" applyFill="1" applyBorder="1" applyAlignment="1">
      <alignment horizontal="center" vertical="center" wrapText="1"/>
    </xf>
    <xf numFmtId="1" fontId="4" fillId="0" borderId="47" xfId="0" applyNumberFormat="1" applyFont="1" applyFill="1" applyBorder="1" applyAlignment="1">
      <alignment horizontal="center" vertical="center"/>
    </xf>
    <xf numFmtId="0" fontId="6" fillId="0" borderId="41"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4" fillId="0" borderId="41" xfId="0" applyFont="1" applyBorder="1" applyAlignment="1">
      <alignment horizontal="center" vertical="center" wrapText="1"/>
    </xf>
    <xf numFmtId="0" fontId="4" fillId="0" borderId="57" xfId="0" applyFont="1" applyFill="1" applyBorder="1" applyAlignment="1">
      <alignment horizontal="center" vertical="center" wrapText="1"/>
    </xf>
    <xf numFmtId="0" fontId="4" fillId="0" borderId="41" xfId="0" applyFont="1" applyFill="1" applyBorder="1" applyAlignment="1">
      <alignment horizontal="justify" vertical="center" wrapText="1"/>
    </xf>
    <xf numFmtId="0" fontId="4" fillId="0" borderId="41" xfId="0" applyFont="1" applyBorder="1" applyAlignment="1">
      <alignment horizontal="justify" vertical="center" wrapText="1"/>
    </xf>
    <xf numFmtId="1" fontId="4" fillId="0" borderId="41" xfId="0" applyNumberFormat="1" applyFont="1" applyFill="1" applyBorder="1" applyAlignment="1">
      <alignment horizontal="center" vertical="center" wrapText="1"/>
    </xf>
    <xf numFmtId="0" fontId="4" fillId="0" borderId="18" xfId="0" applyFont="1" applyFill="1" applyBorder="1" applyAlignment="1">
      <alignment horizontal="justify" vertical="center" wrapText="1"/>
    </xf>
    <xf numFmtId="0" fontId="4" fillId="0" borderId="57" xfId="0" applyFont="1" applyBorder="1" applyAlignment="1">
      <alignment horizontal="center" vertical="center" wrapText="1"/>
    </xf>
    <xf numFmtId="1" fontId="4" fillId="0" borderId="16" xfId="0" applyNumberFormat="1" applyFont="1" applyBorder="1" applyAlignment="1">
      <alignment horizontal="justify"/>
    </xf>
    <xf numFmtId="3" fontId="4" fillId="6" borderId="57" xfId="14" applyNumberFormat="1" applyFont="1" applyFill="1" applyBorder="1" applyAlignment="1">
      <alignment horizontal="center" vertical="center"/>
    </xf>
    <xf numFmtId="0" fontId="4" fillId="0" borderId="41" xfId="0" applyFont="1" applyFill="1" applyBorder="1" applyAlignment="1">
      <alignment horizontal="left" vertical="center" wrapText="1"/>
    </xf>
    <xf numFmtId="3" fontId="4" fillId="0" borderId="57" xfId="14" applyNumberFormat="1" applyFont="1" applyFill="1" applyBorder="1" applyAlignment="1">
      <alignment horizontal="center" vertical="center"/>
    </xf>
    <xf numFmtId="0" fontId="4" fillId="6" borderId="57" xfId="26" applyFont="1" applyFill="1" applyBorder="1" applyAlignment="1">
      <alignment horizontal="center" vertical="center" wrapText="1"/>
    </xf>
    <xf numFmtId="0" fontId="4" fillId="0" borderId="57" xfId="26" applyFont="1" applyFill="1" applyBorder="1" applyAlignment="1">
      <alignment horizontal="center" vertical="center" wrapText="1"/>
    </xf>
    <xf numFmtId="0" fontId="4" fillId="0" borderId="53" xfId="26" applyFont="1" applyFill="1" applyBorder="1" applyAlignment="1">
      <alignment horizontal="center" vertical="center" wrapText="1"/>
    </xf>
    <xf numFmtId="0" fontId="4" fillId="0" borderId="57" xfId="26" applyFont="1" applyFill="1" applyBorder="1" applyAlignment="1">
      <alignment horizontal="justify" vertical="center" wrapText="1"/>
    </xf>
    <xf numFmtId="0" fontId="4" fillId="6" borderId="57" xfId="26" applyFont="1" applyFill="1" applyBorder="1" applyAlignment="1">
      <alignment horizontal="justify" vertical="center" wrapText="1"/>
    </xf>
    <xf numFmtId="0" fontId="4" fillId="6" borderId="43" xfId="26" applyFont="1" applyFill="1" applyBorder="1" applyAlignment="1">
      <alignment horizontal="justify" vertical="center" wrapText="1"/>
    </xf>
    <xf numFmtId="0" fontId="4" fillId="0" borderId="41" xfId="26" applyFont="1" applyFill="1" applyBorder="1" applyAlignment="1">
      <alignment horizontal="justify" vertical="center" wrapText="1"/>
    </xf>
    <xf numFmtId="0" fontId="4" fillId="0" borderId="41" xfId="26" applyFont="1" applyFill="1" applyBorder="1" applyAlignment="1">
      <alignment horizontal="center" vertical="center" wrapText="1"/>
    </xf>
    <xf numFmtId="0" fontId="6" fillId="0" borderId="57" xfId="26" applyFont="1" applyFill="1" applyBorder="1" applyAlignment="1">
      <alignment horizontal="center" vertical="center" wrapText="1"/>
    </xf>
    <xf numFmtId="0" fontId="6" fillId="0" borderId="41" xfId="26" applyFont="1" applyFill="1" applyBorder="1" applyAlignment="1">
      <alignment horizontal="center" vertical="center" wrapText="1"/>
    </xf>
    <xf numFmtId="166" fontId="6" fillId="0" borderId="57" xfId="5" applyFont="1" applyFill="1" applyBorder="1" applyAlignment="1">
      <alignment horizontal="center" vertical="center" wrapText="1"/>
    </xf>
    <xf numFmtId="166" fontId="6" fillId="0" borderId="43" xfId="5" applyFont="1" applyFill="1" applyBorder="1" applyAlignment="1">
      <alignment horizontal="center" vertical="center" wrapText="1"/>
    </xf>
    <xf numFmtId="0" fontId="6" fillId="6" borderId="41" xfId="0" applyFont="1" applyFill="1" applyBorder="1" applyAlignment="1">
      <alignment horizontal="justify" vertical="center" wrapText="1"/>
    </xf>
    <xf numFmtId="0" fontId="4" fillId="6" borderId="57" xfId="0" applyFont="1" applyFill="1" applyBorder="1" applyAlignment="1">
      <alignment horizontal="justify"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3" fontId="4" fillId="0" borderId="41" xfId="0" applyNumberFormat="1" applyFont="1" applyFill="1" applyBorder="1" applyAlignment="1">
      <alignment horizontal="justify" vertical="center" wrapText="1"/>
    </xf>
    <xf numFmtId="0" fontId="4" fillId="6" borderId="41" xfId="0" applyFont="1" applyFill="1" applyBorder="1" applyAlignment="1">
      <alignment horizontal="left" vertical="center" wrapText="1"/>
    </xf>
    <xf numFmtId="0" fontId="4" fillId="6" borderId="41" xfId="0" applyFont="1" applyFill="1" applyBorder="1" applyAlignment="1">
      <alignment horizontal="justify" vertical="center" wrapText="1"/>
    </xf>
    <xf numFmtId="0" fontId="6" fillId="0" borderId="41" xfId="0" applyFont="1" applyBorder="1" applyAlignment="1">
      <alignment horizontal="justify" vertical="center" wrapText="1"/>
    </xf>
    <xf numFmtId="0" fontId="4" fillId="0" borderId="0" xfId="0" applyFont="1" applyAlignment="1">
      <alignment horizontal="center" vertical="center" wrapText="1"/>
    </xf>
    <xf numFmtId="0" fontId="6" fillId="0" borderId="41"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1" fontId="4" fillId="0" borderId="41" xfId="0" applyNumberFormat="1" applyFont="1" applyFill="1" applyBorder="1" applyAlignment="1">
      <alignment horizontal="center" vertical="center"/>
    </xf>
    <xf numFmtId="0" fontId="4" fillId="0" borderId="41" xfId="0" applyFont="1" applyFill="1" applyBorder="1" applyAlignment="1">
      <alignment horizontal="justify" vertical="center"/>
    </xf>
    <xf numFmtId="0" fontId="4" fillId="0" borderId="41" xfId="0" applyFont="1" applyFill="1" applyBorder="1" applyAlignment="1">
      <alignment horizontal="justify" vertical="center" wrapText="1"/>
    </xf>
    <xf numFmtId="0" fontId="6" fillId="0" borderId="41" xfId="26" applyFont="1" applyFill="1" applyBorder="1" applyAlignment="1">
      <alignment horizontal="center" vertical="center" wrapText="1"/>
    </xf>
    <xf numFmtId="1" fontId="4" fillId="6" borderId="57" xfId="26" applyNumberFormat="1" applyFont="1" applyFill="1" applyBorder="1" applyAlignment="1">
      <alignment horizontal="center" vertical="center" wrapText="1"/>
    </xf>
    <xf numFmtId="0" fontId="4" fillId="6" borderId="41" xfId="26" applyFont="1" applyFill="1" applyBorder="1" applyAlignment="1">
      <alignment horizontal="center" vertical="center" wrapText="1"/>
    </xf>
    <xf numFmtId="1" fontId="4" fillId="6" borderId="41" xfId="26" quotePrefix="1" applyNumberFormat="1"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horizontal="center" vertical="center" wrapText="1"/>
    </xf>
    <xf numFmtId="0" fontId="9" fillId="0" borderId="22" xfId="0" applyFont="1" applyBorder="1" applyAlignment="1">
      <alignment horizontal="center" vertical="center"/>
    </xf>
    <xf numFmtId="0" fontId="4" fillId="0" borderId="41" xfId="9" applyFont="1" applyFill="1" applyBorder="1" applyAlignment="1">
      <alignment horizontal="justify" vertical="center" wrapText="1"/>
    </xf>
    <xf numFmtId="0" fontId="4" fillId="0" borderId="22" xfId="0" applyFont="1" applyFill="1" applyBorder="1" applyAlignment="1">
      <alignment horizontal="justify" wrapText="1"/>
    </xf>
    <xf numFmtId="0" fontId="4" fillId="0" borderId="0" xfId="0" applyFont="1" applyFill="1" applyAlignment="1">
      <alignment horizontal="justify" wrapText="1"/>
    </xf>
    <xf numFmtId="0" fontId="5" fillId="6" borderId="0" xfId="0" applyFont="1" applyFill="1" applyBorder="1" applyAlignment="1">
      <alignment horizontal="justify" vertical="center" wrapText="1"/>
    </xf>
    <xf numFmtId="0" fontId="5" fillId="6" borderId="18"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6" borderId="0" xfId="0" applyFont="1" applyFill="1" applyBorder="1" applyAlignment="1">
      <alignment horizontal="justify"/>
    </xf>
    <xf numFmtId="0" fontId="4" fillId="0" borderId="0" xfId="0" applyFont="1" applyFill="1" applyBorder="1" applyAlignment="1">
      <alignment horizontal="justify"/>
    </xf>
    <xf numFmtId="0" fontId="4" fillId="0" borderId="18" xfId="0" applyFont="1" applyFill="1" applyBorder="1" applyAlignment="1">
      <alignment horizontal="justify"/>
    </xf>
    <xf numFmtId="0" fontId="4" fillId="0" borderId="0" xfId="0" applyFont="1" applyBorder="1" applyAlignment="1">
      <alignment horizontal="justify" vertical="center"/>
    </xf>
    <xf numFmtId="0" fontId="4" fillId="0" borderId="0" xfId="0" applyFont="1" applyBorder="1" applyAlignment="1">
      <alignment horizontal="justify"/>
    </xf>
    <xf numFmtId="0" fontId="14" fillId="0" borderId="0" xfId="0" applyFont="1" applyBorder="1" applyAlignment="1">
      <alignment horizontal="justify"/>
    </xf>
    <xf numFmtId="1" fontId="4" fillId="0" borderId="32" xfId="0" applyNumberFormat="1" applyFont="1" applyBorder="1" applyAlignment="1">
      <alignment horizontal="justify"/>
    </xf>
    <xf numFmtId="0" fontId="4" fillId="0" borderId="38" xfId="0" applyFont="1" applyBorder="1" applyAlignment="1">
      <alignment horizontal="justify"/>
    </xf>
    <xf numFmtId="0" fontId="4" fillId="0" borderId="35" xfId="0" applyFont="1" applyBorder="1" applyAlignment="1">
      <alignment horizontal="justify"/>
    </xf>
    <xf numFmtId="49" fontId="6" fillId="6" borderId="42" xfId="10" applyNumberFormat="1" applyFont="1" applyFill="1" applyBorder="1" applyAlignment="1">
      <alignment horizontal="justify" vertical="top" wrapText="1"/>
    </xf>
    <xf numFmtId="0" fontId="6" fillId="0" borderId="41" xfId="0" applyFont="1" applyBorder="1" applyAlignment="1">
      <alignment horizontal="justify" wrapText="1"/>
    </xf>
    <xf numFmtId="0" fontId="6" fillId="0" borderId="41" xfId="0" applyFont="1" applyFill="1" applyBorder="1" applyAlignment="1">
      <alignment horizontal="justify" wrapText="1"/>
    </xf>
    <xf numFmtId="0" fontId="4" fillId="6" borderId="44" xfId="0" applyFont="1" applyFill="1" applyBorder="1" applyAlignment="1">
      <alignment horizontal="justify" vertical="center" wrapText="1"/>
    </xf>
    <xf numFmtId="0" fontId="4" fillId="0" borderId="57" xfId="12" applyNumberFormat="1" applyFont="1" applyBorder="1" applyAlignment="1">
      <alignment horizontal="center" vertical="center"/>
    </xf>
    <xf numFmtId="0" fontId="5" fillId="0" borderId="56" xfId="0" applyFont="1" applyFill="1" applyBorder="1" applyAlignment="1">
      <alignment horizontal="center" vertical="center" wrapText="1"/>
    </xf>
    <xf numFmtId="1" fontId="5" fillId="0" borderId="55" xfId="0" applyNumberFormat="1" applyFont="1" applyFill="1" applyBorder="1" applyAlignment="1">
      <alignment horizontal="center" vertical="center" wrapText="1"/>
    </xf>
    <xf numFmtId="1" fontId="5" fillId="0" borderId="65" xfId="0" applyNumberFormat="1"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15" borderId="12"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2" xfId="0" applyFont="1" applyFill="1" applyBorder="1" applyAlignment="1">
      <alignment horizontal="justify" vertical="top" wrapText="1"/>
    </xf>
    <xf numFmtId="0" fontId="4" fillId="0" borderId="12"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55"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1" xfId="0" applyFont="1" applyFill="1" applyBorder="1" applyAlignment="1">
      <alignment horizontal="left" vertical="top" wrapText="1"/>
    </xf>
    <xf numFmtId="0" fontId="10" fillId="6" borderId="55" xfId="0" applyFont="1" applyFill="1" applyBorder="1" applyAlignment="1">
      <alignment horizontal="justify" vertical="center" wrapText="1"/>
    </xf>
    <xf numFmtId="0" fontId="4" fillId="6" borderId="41" xfId="0" applyFont="1" applyFill="1" applyBorder="1" applyAlignment="1">
      <alignment horizontal="left" vertical="center" wrapText="1" readingOrder="2"/>
    </xf>
    <xf numFmtId="0" fontId="5" fillId="0" borderId="0" xfId="0" applyFont="1" applyFill="1" applyAlignment="1">
      <alignment horizontal="left"/>
    </xf>
    <xf numFmtId="0" fontId="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0" xfId="0" applyFont="1" applyBorder="1"/>
    <xf numFmtId="165" fontId="5" fillId="14" borderId="0" xfId="28" applyFont="1" applyFill="1" applyAlignment="1">
      <alignment vertical="center"/>
    </xf>
    <xf numFmtId="165" fontId="5" fillId="15" borderId="58" xfId="28" applyFont="1" applyFill="1" applyBorder="1" applyAlignment="1">
      <alignment vertical="center"/>
    </xf>
    <xf numFmtId="165" fontId="5" fillId="15" borderId="0" xfId="28" applyFont="1" applyFill="1" applyAlignment="1">
      <alignment vertical="center"/>
    </xf>
    <xf numFmtId="165" fontId="5" fillId="15" borderId="11" xfId="28" applyFont="1" applyFill="1" applyBorder="1" applyAlignment="1">
      <alignment vertical="center"/>
    </xf>
    <xf numFmtId="165" fontId="4" fillId="0" borderId="41" xfId="28" applyFont="1" applyFill="1" applyBorder="1" applyAlignment="1">
      <alignment horizontal="center" vertical="center"/>
    </xf>
    <xf numFmtId="0" fontId="10" fillId="6" borderId="55" xfId="11" applyFont="1" applyFill="1" applyBorder="1" applyAlignment="1">
      <alignment horizontal="justify"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3" fontId="9" fillId="0" borderId="7"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13" borderId="55" xfId="0" applyFont="1" applyFill="1" applyBorder="1" applyAlignment="1">
      <alignment horizontal="center" vertical="center"/>
    </xf>
    <xf numFmtId="0" fontId="5" fillId="14" borderId="55" xfId="0" applyFont="1" applyFill="1" applyBorder="1" applyAlignment="1">
      <alignment horizontal="center" vertical="center"/>
    </xf>
    <xf numFmtId="0" fontId="5" fillId="15" borderId="55" xfId="0" applyFont="1" applyFill="1" applyBorder="1" applyAlignment="1">
      <alignment horizontal="center" vertical="center"/>
    </xf>
    <xf numFmtId="0" fontId="5" fillId="15" borderId="12" xfId="0" applyFont="1" applyFill="1" applyBorder="1" applyAlignment="1">
      <alignment horizontal="center" vertical="center"/>
    </xf>
    <xf numFmtId="1" fontId="5" fillId="6" borderId="56" xfId="14" applyNumberFormat="1" applyFont="1" applyFill="1" applyBorder="1" applyAlignment="1">
      <alignment horizontal="center" vertical="center" wrapText="1"/>
    </xf>
    <xf numFmtId="1" fontId="5" fillId="6" borderId="58" xfId="14" applyNumberFormat="1" applyFont="1" applyFill="1" applyBorder="1" applyAlignment="1">
      <alignment horizontal="center" vertical="center" wrapText="1"/>
    </xf>
    <xf numFmtId="1" fontId="5" fillId="6" borderId="55" xfId="14" applyNumberFormat="1" applyFont="1" applyFill="1" applyBorder="1" applyAlignment="1">
      <alignment horizontal="center" vertical="center" wrapText="1"/>
    </xf>
    <xf numFmtId="1" fontId="5" fillId="0" borderId="16" xfId="14" applyNumberFormat="1" applyFont="1" applyFill="1" applyBorder="1" applyAlignment="1">
      <alignment horizontal="center" vertical="center" wrapText="1"/>
    </xf>
    <xf numFmtId="1" fontId="5" fillId="0" borderId="0" xfId="14" applyNumberFormat="1" applyFont="1" applyFill="1" applyBorder="1" applyAlignment="1">
      <alignment horizontal="center" vertical="center" wrapText="1"/>
    </xf>
    <xf numFmtId="1" fontId="5" fillId="0" borderId="18" xfId="14" applyNumberFormat="1" applyFont="1" applyFill="1" applyBorder="1" applyAlignment="1">
      <alignment horizontal="center" vertical="center" wrapText="1"/>
    </xf>
    <xf numFmtId="0" fontId="4" fillId="0" borderId="18" xfId="0" applyFont="1" applyBorder="1"/>
    <xf numFmtId="0" fontId="4" fillId="6" borderId="65" xfId="0" applyFont="1" applyFill="1" applyBorder="1"/>
    <xf numFmtId="193" fontId="4" fillId="6" borderId="57" xfId="14" applyNumberFormat="1" applyFont="1" applyFill="1" applyBorder="1" applyAlignment="1">
      <alignment horizontal="center" vertical="center"/>
    </xf>
    <xf numFmtId="1" fontId="4" fillId="0" borderId="57" xfId="14" applyNumberFormat="1" applyFont="1" applyBorder="1" applyAlignment="1">
      <alignment horizontal="center" vertical="center"/>
    </xf>
    <xf numFmtId="0" fontId="4" fillId="0" borderId="16" xfId="0" applyFont="1" applyBorder="1"/>
    <xf numFmtId="0" fontId="4" fillId="0" borderId="0" xfId="0" applyFont="1" applyBorder="1"/>
    <xf numFmtId="1" fontId="5" fillId="6" borderId="21" xfId="14" applyNumberFormat="1" applyFont="1" applyFill="1" applyBorder="1" applyAlignment="1">
      <alignment horizontal="center" vertical="center" wrapText="1"/>
    </xf>
    <xf numFmtId="1" fontId="5" fillId="6" borderId="22" xfId="14" applyNumberFormat="1" applyFont="1" applyFill="1" applyBorder="1" applyAlignment="1">
      <alignment horizontal="center" vertical="center" wrapText="1"/>
    </xf>
    <xf numFmtId="0" fontId="4" fillId="0" borderId="22" xfId="0" applyFont="1" applyBorder="1" applyAlignment="1">
      <alignment horizontal="center"/>
    </xf>
    <xf numFmtId="193" fontId="4" fillId="0" borderId="57" xfId="14" applyNumberFormat="1" applyFont="1" applyFill="1" applyBorder="1" applyAlignment="1">
      <alignment horizontal="center" vertical="center"/>
    </xf>
    <xf numFmtId="180" fontId="5" fillId="6" borderId="22" xfId="14" applyFont="1" applyFill="1" applyBorder="1" applyAlignment="1">
      <alignment horizontal="justify" vertical="center" wrapText="1"/>
    </xf>
    <xf numFmtId="3" fontId="5" fillId="6" borderId="22" xfId="14" applyNumberFormat="1" applyFont="1" applyFill="1" applyBorder="1" applyAlignment="1">
      <alignment horizontal="center" vertical="center"/>
    </xf>
    <xf numFmtId="180" fontId="5" fillId="6" borderId="22" xfId="14" applyFont="1" applyFill="1" applyBorder="1" applyAlignment="1">
      <alignment horizontal="justify" vertical="center"/>
    </xf>
    <xf numFmtId="49" fontId="5" fillId="0" borderId="22" xfId="14" applyNumberFormat="1" applyFont="1" applyBorder="1" applyAlignment="1">
      <alignment horizontal="center" vertical="center" wrapText="1"/>
    </xf>
    <xf numFmtId="1" fontId="5" fillId="0" borderId="22" xfId="14" applyNumberFormat="1" applyFont="1" applyBorder="1" applyAlignment="1">
      <alignment horizontal="center" vertical="center"/>
    </xf>
    <xf numFmtId="14" fontId="5" fillId="0" borderId="22" xfId="0" applyNumberFormat="1" applyFont="1" applyBorder="1" applyAlignment="1">
      <alignment vertical="center"/>
    </xf>
    <xf numFmtId="0" fontId="5" fillId="0" borderId="24" xfId="0" applyFont="1" applyBorder="1" applyAlignment="1">
      <alignment horizontal="center" vertical="center"/>
    </xf>
    <xf numFmtId="3" fontId="5" fillId="0" borderId="22" xfId="14" applyNumberFormat="1" applyFont="1" applyBorder="1" applyAlignment="1">
      <alignment horizontal="center" vertical="center"/>
    </xf>
    <xf numFmtId="3" fontId="5" fillId="6" borderId="24" xfId="14" applyNumberFormat="1" applyFont="1" applyFill="1" applyBorder="1" applyAlignment="1">
      <alignment horizontal="center" vertical="center"/>
    </xf>
    <xf numFmtId="165" fontId="5" fillId="6" borderId="23" xfId="28" applyFont="1" applyFill="1" applyBorder="1" applyAlignment="1">
      <alignment horizontal="center" vertical="center"/>
    </xf>
    <xf numFmtId="180" fontId="5" fillId="6" borderId="21" xfId="14" applyFont="1" applyFill="1" applyBorder="1" applyAlignment="1">
      <alignment horizontal="justify" vertical="center" wrapText="1"/>
    </xf>
    <xf numFmtId="0" fontId="5" fillId="6" borderId="24" xfId="0" applyFont="1" applyFill="1" applyBorder="1" applyAlignment="1">
      <alignment horizontal="justify" vertical="center" wrapText="1"/>
    </xf>
    <xf numFmtId="193" fontId="5" fillId="6" borderId="23" xfId="14" applyNumberFormat="1" applyFont="1" applyFill="1" applyBorder="1" applyAlignment="1">
      <alignment horizontal="center" vertical="center"/>
    </xf>
    <xf numFmtId="1" fontId="5" fillId="14" borderId="12" xfId="0" applyNumberFormat="1" applyFont="1" applyFill="1" applyBorder="1" applyAlignment="1">
      <alignment vertical="center"/>
    </xf>
    <xf numFmtId="0" fontId="6" fillId="0" borderId="65" xfId="26" applyFont="1" applyFill="1" applyBorder="1" applyAlignment="1">
      <alignment horizontal="center" vertical="center" wrapText="1"/>
    </xf>
    <xf numFmtId="0" fontId="6" fillId="0" borderId="65" xfId="26" applyFont="1" applyFill="1" applyBorder="1" applyAlignment="1">
      <alignment horizontal="justify" vertical="center" wrapText="1"/>
    </xf>
    <xf numFmtId="0" fontId="4" fillId="0" borderId="0" xfId="26" applyFont="1" applyAlignment="1">
      <alignment horizontal="center"/>
    </xf>
    <xf numFmtId="0" fontId="5" fillId="17" borderId="42" xfId="26" applyFont="1" applyFill="1" applyBorder="1" applyAlignment="1">
      <alignment horizontal="justify" vertical="center" wrapText="1"/>
    </xf>
    <xf numFmtId="0" fontId="4" fillId="6" borderId="0" xfId="26" applyFont="1" applyFill="1" applyBorder="1" applyAlignment="1">
      <alignment vertical="center" wrapText="1"/>
    </xf>
    <xf numFmtId="0" fontId="5" fillId="14" borderId="42" xfId="26" applyFont="1" applyFill="1" applyBorder="1" applyAlignment="1">
      <alignment horizontal="justify" vertical="center" wrapText="1"/>
    </xf>
    <xf numFmtId="0" fontId="4" fillId="6" borderId="41" xfId="26" applyFont="1" applyFill="1" applyBorder="1" applyAlignment="1">
      <alignment horizontal="justify" vertical="center" wrapText="1"/>
    </xf>
    <xf numFmtId="49" fontId="6" fillId="0" borderId="42" xfId="10" applyNumberFormat="1" applyFont="1" applyFill="1" applyBorder="1" applyAlignment="1">
      <alignment horizontal="justify" vertical="center" wrapText="1"/>
    </xf>
    <xf numFmtId="0" fontId="6" fillId="0" borderId="42" xfId="0" applyFont="1" applyFill="1" applyBorder="1" applyAlignment="1">
      <alignment horizontal="justify" vertical="center" wrapText="1"/>
    </xf>
    <xf numFmtId="0" fontId="6" fillId="0" borderId="69" xfId="26" applyFont="1" applyFill="1" applyBorder="1" applyAlignment="1">
      <alignment horizontal="justify" vertical="center" wrapText="1"/>
    </xf>
    <xf numFmtId="166" fontId="5" fillId="0" borderId="23" xfId="5" applyFont="1" applyFill="1" applyBorder="1" applyAlignment="1">
      <alignment horizontal="center" vertical="center"/>
    </xf>
    <xf numFmtId="0" fontId="4" fillId="0" borderId="21" xfId="26" applyFont="1" applyFill="1" applyBorder="1"/>
    <xf numFmtId="0" fontId="4" fillId="0" borderId="22" xfId="26" applyFont="1" applyFill="1" applyBorder="1" applyAlignment="1">
      <alignment horizontal="justify"/>
    </xf>
    <xf numFmtId="0" fontId="4" fillId="0" borderId="24" xfId="26" applyFont="1" applyFill="1" applyBorder="1" applyAlignment="1">
      <alignment horizontal="justify" vertical="center"/>
    </xf>
    <xf numFmtId="166" fontId="5" fillId="0" borderId="23" xfId="5" applyFont="1" applyFill="1" applyBorder="1" applyAlignment="1">
      <alignment horizontal="justify" vertical="center"/>
    </xf>
    <xf numFmtId="0" fontId="4" fillId="0" borderId="21" xfId="26" applyFont="1" applyFill="1" applyBorder="1" applyAlignment="1">
      <alignment horizontal="center" vertical="center"/>
    </xf>
    <xf numFmtId="0" fontId="4" fillId="0" borderId="22" xfId="26" applyFont="1" applyFill="1" applyBorder="1" applyAlignment="1">
      <alignment horizontal="center" vertical="center"/>
    </xf>
    <xf numFmtId="0" fontId="4" fillId="0" borderId="22" xfId="5" applyNumberFormat="1" applyFont="1" applyFill="1" applyBorder="1"/>
    <xf numFmtId="175" fontId="4" fillId="0" borderId="22" xfId="5" applyNumberFormat="1" applyFont="1" applyFill="1" applyBorder="1"/>
    <xf numFmtId="0" fontId="4" fillId="0" borderId="22" xfId="5" applyNumberFormat="1" applyFont="1" applyFill="1" applyBorder="1" applyAlignment="1">
      <alignment horizontal="center" vertical="center"/>
    </xf>
    <xf numFmtId="0" fontId="4" fillId="0" borderId="22" xfId="26" applyFont="1" applyFill="1" applyBorder="1"/>
    <xf numFmtId="0" fontId="4" fillId="0" borderId="24" xfId="26" applyFont="1" applyFill="1" applyBorder="1"/>
    <xf numFmtId="0" fontId="5" fillId="17" borderId="15" xfId="26" applyFont="1" applyFill="1" applyBorder="1" applyAlignment="1">
      <alignment horizontal="justify" vertical="center" wrapText="1"/>
    </xf>
    <xf numFmtId="0" fontId="5" fillId="17" borderId="10" xfId="26" applyFont="1" applyFill="1" applyBorder="1" applyAlignment="1">
      <alignment horizontal="justify" vertical="center"/>
    </xf>
    <xf numFmtId="166" fontId="5" fillId="17" borderId="9" xfId="5" applyFont="1" applyFill="1" applyBorder="1" applyAlignment="1">
      <alignment horizontal="center" vertical="center"/>
    </xf>
    <xf numFmtId="1" fontId="5" fillId="17" borderId="9" xfId="26" applyNumberFormat="1" applyFont="1" applyFill="1" applyBorder="1" applyAlignment="1">
      <alignment horizontal="center" vertical="center"/>
    </xf>
    <xf numFmtId="0" fontId="5" fillId="17" borderId="17" xfId="26" applyFont="1" applyFill="1" applyBorder="1" applyAlignment="1">
      <alignment vertical="center"/>
    </xf>
    <xf numFmtId="0" fontId="4" fillId="0" borderId="0" xfId="26" applyFont="1" applyBorder="1"/>
    <xf numFmtId="0" fontId="4" fillId="0" borderId="41" xfId="0" applyFont="1" applyFill="1" applyBorder="1" applyAlignment="1">
      <alignment horizontal="center" vertical="center" wrapText="1"/>
    </xf>
    <xf numFmtId="0" fontId="6" fillId="0" borderId="41" xfId="0" applyFont="1" applyFill="1" applyBorder="1" applyAlignment="1">
      <alignment horizontal="justify" vertical="center" wrapText="1"/>
    </xf>
    <xf numFmtId="0" fontId="6" fillId="0" borderId="43" xfId="0" applyFont="1" applyFill="1" applyBorder="1" applyAlignment="1">
      <alignment horizontal="justify" vertical="center" wrapText="1"/>
    </xf>
    <xf numFmtId="0" fontId="4" fillId="0" borderId="57" xfId="0" applyFont="1" applyFill="1" applyBorder="1" applyAlignment="1">
      <alignment horizontal="center" vertical="center" wrapText="1"/>
    </xf>
    <xf numFmtId="0" fontId="4" fillId="0" borderId="41" xfId="0" applyFont="1" applyFill="1" applyBorder="1" applyAlignment="1">
      <alignment horizontal="justify" vertical="center" wrapText="1"/>
    </xf>
    <xf numFmtId="1" fontId="4" fillId="0" borderId="41" xfId="0" applyNumberFormat="1" applyFont="1" applyFill="1" applyBorder="1" applyAlignment="1">
      <alignment horizontal="center" vertical="center" wrapText="1"/>
    </xf>
    <xf numFmtId="0" fontId="4" fillId="0" borderId="43" xfId="0" applyFont="1" applyFill="1" applyBorder="1" applyAlignment="1">
      <alignment horizontal="justify" vertical="center" wrapText="1"/>
    </xf>
    <xf numFmtId="0" fontId="4" fillId="0" borderId="43"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6" borderId="0" xfId="0" applyFont="1" applyFill="1" applyAlignment="1">
      <alignment horizontal="center" vertical="center"/>
    </xf>
    <xf numFmtId="0" fontId="4" fillId="6" borderId="57" xfId="0" applyFont="1" applyFill="1" applyBorder="1" applyAlignment="1">
      <alignment horizontal="center" vertical="center" wrapText="1"/>
    </xf>
    <xf numFmtId="0" fontId="6" fillId="0" borderId="41" xfId="0" applyFont="1" applyBorder="1" applyAlignment="1">
      <alignment horizontal="justify" vertical="center" wrapText="1"/>
    </xf>
    <xf numFmtId="0" fontId="4" fillId="0" borderId="0" xfId="0" applyFont="1" applyAlignment="1">
      <alignment horizontal="center" vertical="center" wrapText="1"/>
    </xf>
    <xf numFmtId="1" fontId="5" fillId="15" borderId="56" xfId="0" applyNumberFormat="1" applyFont="1" applyFill="1" applyBorder="1" applyAlignment="1">
      <alignment horizontal="justify" vertical="center" wrapText="1"/>
    </xf>
    <xf numFmtId="0" fontId="4" fillId="15" borderId="58" xfId="0" applyFont="1" applyFill="1" applyBorder="1" applyAlignment="1">
      <alignment horizontal="justify" vertical="center"/>
    </xf>
    <xf numFmtId="166" fontId="4" fillId="15" borderId="58" xfId="8" applyNumberFormat="1" applyFont="1" applyFill="1" applyBorder="1" applyAlignment="1">
      <alignment horizontal="right" vertical="center"/>
    </xf>
    <xf numFmtId="1" fontId="4" fillId="15" borderId="58" xfId="0" applyNumberFormat="1" applyFont="1" applyFill="1" applyBorder="1" applyAlignment="1">
      <alignment horizontal="center" vertical="center"/>
    </xf>
    <xf numFmtId="0" fontId="4" fillId="15" borderId="58" xfId="0" applyFont="1" applyFill="1" applyBorder="1" applyAlignment="1">
      <alignment horizontal="center" vertical="center"/>
    </xf>
    <xf numFmtId="2" fontId="4" fillId="15" borderId="58" xfId="0" applyNumberFormat="1" applyFont="1" applyFill="1" applyBorder="1" applyAlignment="1">
      <alignment vertical="center" wrapText="1"/>
    </xf>
    <xf numFmtId="173" fontId="4" fillId="15" borderId="58" xfId="0" applyNumberFormat="1" applyFont="1" applyFill="1" applyBorder="1" applyAlignment="1">
      <alignment horizontal="right" vertical="center"/>
    </xf>
    <xf numFmtId="173" fontId="4" fillId="15" borderId="58" xfId="0" applyNumberFormat="1" applyFont="1" applyFill="1" applyBorder="1" applyAlignment="1">
      <alignment horizontal="center"/>
    </xf>
    <xf numFmtId="0" fontId="4" fillId="15" borderId="55" xfId="0" applyFont="1" applyFill="1" applyBorder="1" applyAlignment="1">
      <alignment horizontal="justify" vertical="center" wrapText="1"/>
    </xf>
    <xf numFmtId="0" fontId="11" fillId="0" borderId="70" xfId="10" applyFont="1" applyBorder="1" applyAlignment="1">
      <alignment horizontal="justify" vertical="center"/>
    </xf>
    <xf numFmtId="191" fontId="11" fillId="0" borderId="71" xfId="10" applyNumberFormat="1" applyFont="1" applyBorder="1" applyAlignment="1">
      <alignment horizontal="center" vertical="center"/>
    </xf>
    <xf numFmtId="1" fontId="4" fillId="0" borderId="72" xfId="0" applyNumberFormat="1" applyFont="1" applyBorder="1" applyAlignment="1">
      <alignment horizontal="center" vertical="center" wrapText="1"/>
    </xf>
    <xf numFmtId="0" fontId="4" fillId="0" borderId="73" xfId="0" applyFont="1" applyBorder="1" applyAlignment="1">
      <alignment horizontal="center" vertical="center" wrapText="1"/>
    </xf>
    <xf numFmtId="0" fontId="4" fillId="0" borderId="72" xfId="0" applyFont="1" applyFill="1" applyBorder="1" applyAlignment="1">
      <alignment horizontal="center" vertical="center" wrapText="1"/>
    </xf>
    <xf numFmtId="173" fontId="5" fillId="15" borderId="12" xfId="0" applyNumberFormat="1" applyFont="1" applyFill="1" applyBorder="1" applyAlignment="1">
      <alignment horizontal="center" vertical="center"/>
    </xf>
    <xf numFmtId="0" fontId="0" fillId="0" borderId="41" xfId="0" applyFill="1" applyBorder="1" applyAlignment="1">
      <alignment vertical="center"/>
    </xf>
    <xf numFmtId="0" fontId="0" fillId="0" borderId="41" xfId="0" applyFill="1" applyBorder="1" applyAlignment="1">
      <alignment horizontal="center" vertical="center" wrapText="1"/>
    </xf>
    <xf numFmtId="49" fontId="4" fillId="0" borderId="55" xfId="10" quotePrefix="1" applyNumberFormat="1" applyFont="1" applyBorder="1" applyAlignment="1">
      <alignment horizontal="justify" vertical="center" wrapText="1"/>
    </xf>
    <xf numFmtId="49" fontId="4" fillId="0" borderId="12" xfId="10" quotePrefix="1" applyNumberFormat="1" applyFont="1" applyBorder="1" applyAlignment="1">
      <alignment horizontal="justify" vertical="center" wrapText="1"/>
    </xf>
    <xf numFmtId="49" fontId="4" fillId="0" borderId="58" xfId="10" quotePrefix="1" applyNumberFormat="1" applyFont="1" applyBorder="1" applyAlignment="1">
      <alignment horizontal="justify" vertical="center" wrapText="1"/>
    </xf>
    <xf numFmtId="49" fontId="4" fillId="0" borderId="11" xfId="10" quotePrefix="1" applyNumberFormat="1" applyFont="1" applyBorder="1" applyAlignment="1">
      <alignment horizontal="justify" vertical="center" wrapText="1"/>
    </xf>
    <xf numFmtId="0" fontId="5" fillId="0" borderId="15" xfId="0" applyFont="1" applyFill="1" applyBorder="1" applyAlignment="1">
      <alignment horizontal="center" vertical="center"/>
    </xf>
    <xf numFmtId="0" fontId="4" fillId="0" borderId="75" xfId="0" applyFont="1" applyFill="1" applyBorder="1" applyAlignment="1">
      <alignment horizontal="center" vertical="center" wrapText="1"/>
    </xf>
    <xf numFmtId="0" fontId="4" fillId="0" borderId="73" xfId="0" applyFont="1" applyFill="1" applyBorder="1" applyAlignment="1">
      <alignment horizontal="center" vertical="center" wrapText="1"/>
    </xf>
    <xf numFmtId="168" fontId="5" fillId="14" borderId="11" xfId="2" applyFont="1" applyFill="1" applyBorder="1" applyAlignment="1">
      <alignment horizontal="center" vertical="center"/>
    </xf>
    <xf numFmtId="173" fontId="5" fillId="14" borderId="11" xfId="0" applyNumberFormat="1" applyFont="1" applyFill="1" applyBorder="1" applyAlignment="1">
      <alignment vertical="center"/>
    </xf>
    <xf numFmtId="0" fontId="5" fillId="14" borderId="12" xfId="0" applyFont="1" applyFill="1" applyBorder="1" applyAlignment="1">
      <alignment horizontal="justify" vertical="center"/>
    </xf>
    <xf numFmtId="1" fontId="5" fillId="15" borderId="42" xfId="0" applyNumberFormat="1" applyFont="1" applyFill="1" applyBorder="1" applyAlignment="1">
      <alignment horizontal="center" vertical="center" wrapText="1"/>
    </xf>
    <xf numFmtId="165" fontId="4" fillId="0" borderId="41" xfId="28" applyFont="1" applyFill="1" applyBorder="1" applyAlignment="1">
      <alignment horizontal="center" vertical="center" wrapText="1"/>
    </xf>
    <xf numFmtId="165" fontId="9" fillId="13" borderId="11" xfId="28" applyFont="1" applyFill="1" applyBorder="1" applyAlignment="1">
      <alignment horizontal="justify" vertical="center"/>
    </xf>
    <xf numFmtId="165" fontId="9" fillId="14" borderId="9" xfId="28" applyFont="1" applyFill="1" applyBorder="1" applyAlignment="1">
      <alignment horizontal="justify" vertical="center"/>
    </xf>
    <xf numFmtId="165" fontId="9" fillId="15" borderId="11" xfId="28" applyFont="1" applyFill="1" applyBorder="1" applyAlignment="1">
      <alignment horizontal="justify" vertical="center"/>
    </xf>
    <xf numFmtId="165" fontId="9" fillId="0" borderId="23" xfId="28" applyFont="1" applyFill="1" applyBorder="1" applyAlignment="1">
      <alignment horizontal="center" vertical="center"/>
    </xf>
    <xf numFmtId="0" fontId="9" fillId="0" borderId="75" xfId="0" applyFont="1" applyFill="1" applyBorder="1" applyAlignment="1">
      <alignment horizontal="center" vertical="center"/>
    </xf>
    <xf numFmtId="0" fontId="6" fillId="0" borderId="75" xfId="0" applyFont="1" applyFill="1" applyBorder="1" applyAlignment="1">
      <alignment horizontal="justify" vertical="center" wrapText="1"/>
    </xf>
    <xf numFmtId="0" fontId="6" fillId="0" borderId="75" xfId="0" applyFont="1" applyFill="1" applyBorder="1" applyAlignment="1">
      <alignment horizontal="center" vertical="center" wrapText="1"/>
    </xf>
    <xf numFmtId="10" fontId="6" fillId="0" borderId="75" xfId="3" applyNumberFormat="1"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 fontId="9" fillId="6" borderId="22" xfId="0" applyNumberFormat="1" applyFont="1" applyFill="1" applyBorder="1" applyAlignment="1">
      <alignment vertical="center" wrapText="1"/>
    </xf>
    <xf numFmtId="0" fontId="6" fillId="0" borderId="22" xfId="0" applyFont="1" applyFill="1" applyBorder="1" applyAlignment="1">
      <alignment vertical="center" wrapText="1"/>
    </xf>
    <xf numFmtId="0" fontId="9"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9" fillId="0" borderId="22" xfId="0" applyFont="1" applyFill="1" applyBorder="1" applyAlignment="1">
      <alignment horizontal="justify" vertical="center"/>
    </xf>
    <xf numFmtId="168" fontId="9" fillId="0" borderId="24" xfId="2" applyFont="1" applyFill="1" applyBorder="1" applyAlignment="1">
      <alignment horizontal="center" vertical="center"/>
    </xf>
    <xf numFmtId="49" fontId="6" fillId="0" borderId="75" xfId="0" applyNumberFormat="1" applyFont="1" applyFill="1" applyBorder="1" applyAlignment="1">
      <alignment horizontal="center" vertical="center" wrapText="1"/>
    </xf>
    <xf numFmtId="3" fontId="6" fillId="0" borderId="75" xfId="0" applyNumberFormat="1" applyFont="1" applyFill="1" applyBorder="1" applyAlignment="1">
      <alignment horizontal="center" vertical="center" wrapText="1"/>
    </xf>
    <xf numFmtId="0" fontId="4" fillId="0" borderId="21" xfId="0" applyFont="1" applyBorder="1" applyAlignment="1">
      <alignment vertical="center" wrapText="1"/>
    </xf>
    <xf numFmtId="179" fontId="9" fillId="0" borderId="22" xfId="0" applyNumberFormat="1" applyFont="1" applyBorder="1" applyAlignment="1">
      <alignment horizontal="center" vertical="center"/>
    </xf>
    <xf numFmtId="0" fontId="9" fillId="0" borderId="22" xfId="0" applyFont="1" applyBorder="1" applyAlignment="1">
      <alignmen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10" fillId="6" borderId="41" xfId="11" applyFont="1" applyFill="1" applyBorder="1" applyAlignment="1">
      <alignment horizontal="justify" vertical="center" wrapText="1"/>
    </xf>
    <xf numFmtId="0" fontId="6" fillId="0" borderId="73" xfId="0" applyFont="1" applyFill="1" applyBorder="1" applyAlignment="1">
      <alignment horizontal="justify" vertical="center" wrapText="1"/>
    </xf>
    <xf numFmtId="0" fontId="6" fillId="0" borderId="75" xfId="0" applyFont="1" applyFill="1" applyBorder="1" applyAlignment="1">
      <alignment horizontal="justify" vertical="center" wrapText="1"/>
    </xf>
    <xf numFmtId="165" fontId="4" fillId="0" borderId="41" xfId="28" applyFont="1" applyFill="1" applyBorder="1" applyAlignment="1">
      <alignment vertical="center" wrapText="1"/>
    </xf>
    <xf numFmtId="165" fontId="6" fillId="0" borderId="41" xfId="28" applyFont="1" applyFill="1" applyBorder="1" applyAlignment="1">
      <alignment horizontal="right" vertical="center" wrapText="1"/>
    </xf>
    <xf numFmtId="165" fontId="6" fillId="6" borderId="15" xfId="28" applyFont="1" applyFill="1" applyBorder="1" applyAlignment="1">
      <alignment horizontal="center" vertical="center" wrapText="1"/>
    </xf>
    <xf numFmtId="165" fontId="6" fillId="0" borderId="15" xfId="28" applyFont="1" applyFill="1" applyBorder="1" applyAlignment="1">
      <alignment horizontal="center" vertical="center" wrapText="1"/>
    </xf>
    <xf numFmtId="165" fontId="6" fillId="6" borderId="42" xfId="28" applyFont="1" applyFill="1" applyBorder="1" applyAlignment="1">
      <alignment horizontal="center" vertical="center" wrapText="1"/>
    </xf>
    <xf numFmtId="165" fontId="6" fillId="0" borderId="42" xfId="28" applyFont="1" applyFill="1" applyBorder="1" applyAlignment="1">
      <alignment horizontal="center" vertical="center" wrapText="1"/>
    </xf>
    <xf numFmtId="165" fontId="9" fillId="15" borderId="58" xfId="28" applyFont="1" applyFill="1" applyBorder="1" applyAlignment="1">
      <alignment vertical="center"/>
    </xf>
    <xf numFmtId="165" fontId="6" fillId="0" borderId="75" xfId="28" applyFont="1" applyFill="1" applyBorder="1" applyAlignment="1">
      <alignment horizontal="center" vertical="center" wrapText="1"/>
    </xf>
    <xf numFmtId="165" fontId="6" fillId="0" borderId="42" xfId="28" applyFont="1" applyFill="1" applyBorder="1" applyAlignment="1">
      <alignment vertical="center" wrapText="1"/>
    </xf>
    <xf numFmtId="179" fontId="6" fillId="6" borderId="12" xfId="0" applyNumberFormat="1" applyFont="1" applyFill="1" applyBorder="1" applyAlignment="1">
      <alignment horizontal="center" vertical="center" wrapText="1"/>
    </xf>
    <xf numFmtId="0" fontId="6" fillId="6" borderId="41" xfId="2" applyNumberFormat="1" applyFont="1" applyFill="1" applyBorder="1" applyAlignment="1">
      <alignment horizontal="center" vertical="center" wrapText="1"/>
    </xf>
    <xf numFmtId="0" fontId="6" fillId="0" borderId="41" xfId="2" applyNumberFormat="1" applyFont="1" applyFill="1" applyBorder="1" applyAlignment="1">
      <alignment horizontal="center" vertical="center" wrapText="1"/>
    </xf>
    <xf numFmtId="0" fontId="9" fillId="15" borderId="41" xfId="0" applyFont="1" applyFill="1" applyBorder="1" applyAlignment="1">
      <alignment vertical="center"/>
    </xf>
    <xf numFmtId="168" fontId="9" fillId="15" borderId="11" xfId="2" applyFont="1" applyFill="1" applyBorder="1" applyAlignment="1">
      <alignment horizontal="center" vertical="center"/>
    </xf>
    <xf numFmtId="0" fontId="6" fillId="0" borderId="18" xfId="9" applyFont="1" applyFill="1" applyBorder="1" applyAlignment="1">
      <alignment horizontal="left" vertical="center" wrapText="1"/>
    </xf>
    <xf numFmtId="179" fontId="6" fillId="0" borderId="12" xfId="0" applyNumberFormat="1" applyFont="1" applyFill="1" applyBorder="1" applyAlignment="1">
      <alignment horizontal="center" vertical="center" wrapText="1"/>
    </xf>
    <xf numFmtId="0" fontId="10" fillId="6" borderId="73" xfId="11" applyFont="1" applyFill="1" applyBorder="1" applyAlignment="1">
      <alignment horizontal="justify" vertical="center" wrapText="1"/>
    </xf>
    <xf numFmtId="165" fontId="6" fillId="23" borderId="15" xfId="28" applyFont="1" applyFill="1" applyBorder="1" applyAlignment="1">
      <alignment horizontal="center" vertical="center" wrapText="1"/>
    </xf>
    <xf numFmtId="0" fontId="6" fillId="23" borderId="41" xfId="2" applyNumberFormat="1" applyFont="1" applyFill="1" applyBorder="1" applyAlignment="1">
      <alignment horizontal="center" vertical="center" wrapText="1"/>
    </xf>
    <xf numFmtId="179" fontId="6" fillId="23" borderId="12" xfId="0" applyNumberFormat="1" applyFont="1" applyFill="1" applyBorder="1" applyAlignment="1">
      <alignment horizontal="center" vertical="center" wrapText="1"/>
    </xf>
    <xf numFmtId="165" fontId="6" fillId="23" borderId="42" xfId="28" applyFont="1" applyFill="1" applyBorder="1" applyAlignment="1">
      <alignment horizontal="right" vertical="center"/>
    </xf>
    <xf numFmtId="165" fontId="6" fillId="23" borderId="42" xfId="28" applyFont="1" applyFill="1" applyBorder="1" applyAlignment="1">
      <alignment horizontal="center" vertical="center" wrapText="1"/>
    </xf>
    <xf numFmtId="1" fontId="4" fillId="0" borderId="75" xfId="0" applyNumberFormat="1" applyFont="1" applyFill="1" applyBorder="1" applyAlignment="1">
      <alignment horizontal="center" vertical="center" wrapText="1"/>
    </xf>
    <xf numFmtId="0" fontId="11" fillId="0" borderId="5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1" xfId="0" applyFont="1" applyFill="1" applyBorder="1" applyAlignment="1">
      <alignment horizontal="justify" vertical="center" wrapText="1"/>
    </xf>
    <xf numFmtId="0" fontId="11" fillId="0" borderId="41" xfId="0" applyFont="1" applyFill="1" applyBorder="1" applyAlignment="1">
      <alignment horizontal="center" vertical="center" wrapText="1"/>
    </xf>
    <xf numFmtId="0" fontId="4" fillId="0" borderId="41" xfId="0" applyFont="1" applyBorder="1" applyAlignment="1">
      <alignment horizontal="justify" vertical="center" wrapText="1"/>
    </xf>
    <xf numFmtId="0" fontId="4" fillId="0" borderId="57" xfId="0" applyFont="1" applyBorder="1" applyAlignment="1">
      <alignment horizontal="justify" vertical="center" wrapText="1"/>
    </xf>
    <xf numFmtId="165" fontId="4" fillId="6" borderId="57" xfId="28" applyFont="1" applyFill="1" applyBorder="1" applyAlignment="1">
      <alignment horizontal="center" vertical="center" wrapText="1"/>
    </xf>
    <xf numFmtId="165" fontId="4" fillId="6" borderId="43" xfId="28" applyFont="1" applyFill="1" applyBorder="1" applyAlignment="1">
      <alignment horizontal="center" vertical="center" wrapText="1"/>
    </xf>
    <xf numFmtId="165" fontId="4" fillId="6" borderId="41" xfId="28" applyFont="1" applyFill="1" applyBorder="1" applyAlignment="1">
      <alignment horizontal="center" vertical="center"/>
    </xf>
    <xf numFmtId="165" fontId="4" fillId="0" borderId="41" xfId="28" applyFont="1" applyFill="1" applyBorder="1" applyAlignment="1">
      <alignment horizontal="center" vertical="center" wrapText="1"/>
    </xf>
    <xf numFmtId="0" fontId="6" fillId="0" borderId="75" xfId="0" applyFont="1" applyFill="1" applyBorder="1" applyAlignment="1">
      <alignment horizontal="justify" vertical="center" wrapText="1"/>
    </xf>
    <xf numFmtId="1" fontId="4" fillId="6" borderId="41" xfId="0" applyNumberFormat="1" applyFont="1" applyFill="1" applyBorder="1" applyAlignment="1">
      <alignment horizontal="center" vertical="center" wrapText="1"/>
    </xf>
    <xf numFmtId="0" fontId="4" fillId="6" borderId="57" xfId="0" applyFont="1" applyFill="1" applyBorder="1" applyAlignment="1">
      <alignment horizontal="justify" vertical="center" wrapText="1"/>
    </xf>
    <xf numFmtId="0" fontId="4" fillId="6" borderId="41" xfId="0" applyFont="1" applyFill="1" applyBorder="1" applyAlignment="1">
      <alignment horizontal="center" vertical="center" wrapText="1"/>
    </xf>
    <xf numFmtId="3" fontId="4" fillId="6" borderId="41" xfId="0" applyNumberFormat="1" applyFont="1" applyFill="1" applyBorder="1" applyAlignment="1">
      <alignment horizontal="center" vertical="center" wrapText="1"/>
    </xf>
    <xf numFmtId="173" fontId="4" fillId="6" borderId="41" xfId="0" applyNumberFormat="1" applyFont="1" applyFill="1" applyBorder="1" applyAlignment="1">
      <alignment horizontal="center" vertical="center" wrapText="1"/>
    </xf>
    <xf numFmtId="0" fontId="4" fillId="6" borderId="41" xfId="0" applyFont="1" applyFill="1" applyBorder="1" applyAlignment="1">
      <alignment horizontal="justify" vertical="center" wrapText="1"/>
    </xf>
    <xf numFmtId="0" fontId="11" fillId="6" borderId="41" xfId="0" applyFont="1" applyFill="1" applyBorder="1" applyAlignment="1">
      <alignment horizontal="center" vertical="center" wrapText="1"/>
    </xf>
    <xf numFmtId="0" fontId="6" fillId="0" borderId="41" xfId="0" applyFont="1" applyBorder="1" applyAlignment="1">
      <alignment horizontal="justify" vertical="center" wrapText="1"/>
    </xf>
    <xf numFmtId="0" fontId="5" fillId="13" borderId="14" xfId="0" applyFont="1" applyFill="1" applyBorder="1" applyAlignment="1">
      <alignment horizontal="center" vertical="center" wrapText="1"/>
    </xf>
    <xf numFmtId="3" fontId="9" fillId="3" borderId="75" xfId="0" applyNumberFormat="1" applyFont="1" applyFill="1" applyBorder="1" applyAlignment="1">
      <alignment horizontal="center" vertical="center" textRotation="90" wrapText="1"/>
    </xf>
    <xf numFmtId="3" fontId="9" fillId="3" borderId="76" xfId="0" applyNumberFormat="1" applyFont="1" applyFill="1" applyBorder="1" applyAlignment="1">
      <alignment horizontal="center" vertical="center" textRotation="90" wrapText="1"/>
    </xf>
    <xf numFmtId="0" fontId="9" fillId="3" borderId="77" xfId="0" applyFont="1" applyFill="1" applyBorder="1" applyAlignment="1">
      <alignment horizontal="center" vertical="center" textRotation="90" wrapText="1"/>
    </xf>
    <xf numFmtId="0" fontId="9" fillId="3" borderId="77" xfId="0" applyFont="1" applyFill="1" applyBorder="1" applyAlignment="1">
      <alignment horizontal="center" vertical="center" textRotation="90"/>
    </xf>
    <xf numFmtId="0" fontId="9" fillId="3" borderId="75" xfId="0" applyFont="1" applyFill="1" applyBorder="1" applyAlignment="1">
      <alignment horizontal="center" vertical="center" textRotation="90"/>
    </xf>
    <xf numFmtId="0" fontId="4" fillId="0" borderId="72" xfId="0" applyFont="1" applyFill="1" applyBorder="1" applyAlignment="1">
      <alignment vertical="center" wrapText="1"/>
    </xf>
    <xf numFmtId="0" fontId="4" fillId="0" borderId="0" xfId="0" applyFont="1" applyFill="1" applyBorder="1" applyAlignment="1">
      <alignment vertical="center" textRotation="90"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81" fontId="4" fillId="0" borderId="22" xfId="0" applyNumberFormat="1" applyFont="1" applyBorder="1" applyAlignment="1">
      <alignment horizontal="center" vertical="center" wrapText="1"/>
    </xf>
    <xf numFmtId="0" fontId="4" fillId="0" borderId="22" xfId="0" applyFont="1" applyBorder="1" applyAlignment="1">
      <alignment horizontal="justify" vertical="center" wrapText="1"/>
    </xf>
    <xf numFmtId="0" fontId="5" fillId="0" borderId="22" xfId="0" applyFont="1" applyBorder="1" applyAlignment="1">
      <alignment horizontal="justify" vertical="center" wrapText="1"/>
    </xf>
    <xf numFmtId="4" fontId="5" fillId="0" borderId="23" xfId="0" applyNumberFormat="1" applyFont="1" applyBorder="1" applyAlignment="1">
      <alignment horizontal="right" vertical="center" wrapText="1"/>
    </xf>
    <xf numFmtId="10" fontId="4" fillId="0" borderId="22" xfId="0" applyNumberFormat="1" applyFont="1" applyBorder="1" applyAlignment="1">
      <alignment horizontal="center" vertical="center" wrapText="1"/>
    </xf>
    <xf numFmtId="4" fontId="5" fillId="0" borderId="21" xfId="0" applyNumberFormat="1" applyFont="1" applyBorder="1" applyAlignment="1">
      <alignment horizontal="right" vertical="center" wrapText="1"/>
    </xf>
    <xf numFmtId="0" fontId="4" fillId="0" borderId="24" xfId="0" applyFont="1" applyBorder="1" applyAlignment="1">
      <alignment horizontal="justify" vertical="center" wrapText="1"/>
    </xf>
    <xf numFmtId="4" fontId="4" fillId="0" borderId="72" xfId="0" applyNumberFormat="1" applyFont="1" applyFill="1" applyBorder="1" applyAlignment="1">
      <alignment horizontal="right" vertical="center" wrapText="1"/>
    </xf>
    <xf numFmtId="1" fontId="4" fillId="0" borderId="22" xfId="0" applyNumberFormat="1" applyFont="1" applyBorder="1" applyAlignment="1">
      <alignment horizontal="center" vertical="center" wrapText="1"/>
    </xf>
    <xf numFmtId="0" fontId="4" fillId="0" borderId="22" xfId="0" applyFont="1" applyBorder="1" applyAlignment="1">
      <alignment horizontal="center" vertical="center" textRotation="180" wrapText="1"/>
    </xf>
    <xf numFmtId="49" fontId="4" fillId="0" borderId="22" xfId="0" applyNumberFormat="1" applyFont="1" applyBorder="1" applyAlignment="1">
      <alignment horizontal="center" vertical="center" textRotation="180" wrapText="1"/>
    </xf>
    <xf numFmtId="170" fontId="4" fillId="0" borderId="22" xfId="0" applyNumberFormat="1" applyFont="1" applyBorder="1" applyAlignment="1">
      <alignment horizontal="center" vertical="center" wrapText="1"/>
    </xf>
    <xf numFmtId="3" fontId="4" fillId="0" borderId="24" xfId="0" applyNumberFormat="1" applyFont="1" applyBorder="1" applyAlignment="1">
      <alignment horizontal="left" vertical="center" wrapText="1"/>
    </xf>
    <xf numFmtId="0" fontId="4" fillId="0" borderId="41" xfId="0" applyFont="1" applyFill="1" applyBorder="1" applyAlignment="1">
      <alignment horizontal="center" wrapText="1"/>
    </xf>
    <xf numFmtId="0" fontId="4" fillId="0" borderId="75" xfId="0" applyFont="1" applyFill="1" applyBorder="1" applyAlignment="1">
      <alignment horizontal="center" wrapText="1"/>
    </xf>
    <xf numFmtId="0" fontId="5" fillId="19" borderId="41" xfId="0" applyFont="1" applyFill="1" applyBorder="1" applyAlignment="1">
      <alignment horizontal="center" vertical="center" wrapText="1"/>
    </xf>
    <xf numFmtId="0" fontId="4" fillId="6" borderId="75"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justify" vertical="center" wrapText="1"/>
    </xf>
    <xf numFmtId="0" fontId="4" fillId="0" borderId="0" xfId="0" applyFont="1" applyAlignment="1">
      <alignment horizontal="justify" vertical="center" wrapText="1"/>
    </xf>
    <xf numFmtId="165" fontId="4" fillId="6" borderId="43" xfId="28" applyFont="1" applyFill="1" applyBorder="1" applyAlignment="1">
      <alignment horizontal="center" vertical="center" wrapText="1"/>
    </xf>
    <xf numFmtId="0" fontId="4" fillId="6" borderId="0" xfId="0" applyFont="1" applyFill="1" applyAlignment="1">
      <alignment horizontal="center" vertical="center"/>
    </xf>
    <xf numFmtId="0" fontId="4" fillId="6" borderId="41" xfId="0" applyFont="1" applyFill="1" applyBorder="1" applyAlignment="1">
      <alignment horizontal="center" vertical="center" wrapText="1"/>
    </xf>
    <xf numFmtId="0" fontId="4" fillId="6" borderId="75" xfId="0" applyFont="1" applyFill="1" applyBorder="1" applyAlignment="1">
      <alignment horizontal="center" vertical="center" wrapText="1"/>
    </xf>
    <xf numFmtId="0" fontId="4" fillId="6" borderId="41" xfId="0" applyFont="1" applyFill="1" applyBorder="1" applyAlignment="1">
      <alignment horizontal="justify" vertical="center" wrapText="1"/>
    </xf>
    <xf numFmtId="0" fontId="4" fillId="6" borderId="1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5" fillId="0" borderId="0" xfId="0" applyFont="1" applyBorder="1" applyAlignment="1">
      <alignment horizontal="left" vertical="top" wrapText="1"/>
    </xf>
    <xf numFmtId="165" fontId="6" fillId="6" borderId="43" xfId="28"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9" xfId="0" applyFont="1" applyBorder="1" applyAlignment="1">
      <alignment horizontal="justify" vertical="center" wrapText="1"/>
    </xf>
    <xf numFmtId="0" fontId="5" fillId="15" borderId="73" xfId="0" applyFont="1" applyFill="1" applyBorder="1" applyAlignment="1">
      <alignment horizontal="center" vertical="center"/>
    </xf>
    <xf numFmtId="0" fontId="5" fillId="15" borderId="73" xfId="0" applyFont="1" applyFill="1" applyBorder="1" applyAlignment="1">
      <alignment vertical="center"/>
    </xf>
    <xf numFmtId="9" fontId="4" fillId="6" borderId="41" xfId="0" applyNumberFormat="1" applyFont="1" applyFill="1" applyBorder="1" applyAlignment="1">
      <alignment vertical="center" wrapText="1"/>
    </xf>
    <xf numFmtId="0" fontId="10" fillId="0" borderId="41" xfId="0" applyFont="1" applyBorder="1" applyAlignment="1">
      <alignment horizontal="justify" vertical="center" wrapText="1"/>
    </xf>
    <xf numFmtId="0" fontId="10" fillId="0" borderId="41" xfId="0" applyFont="1" applyBorder="1" applyAlignment="1">
      <alignment horizontal="justify" vertical="center" wrapText="1" readingOrder="2"/>
    </xf>
    <xf numFmtId="0" fontId="10" fillId="6" borderId="43" xfId="0" applyFont="1" applyFill="1" applyBorder="1" applyAlignment="1">
      <alignment horizontal="justify" vertical="center" wrapText="1"/>
    </xf>
    <xf numFmtId="0" fontId="4" fillId="15" borderId="76" xfId="0" applyFont="1" applyFill="1" applyBorder="1" applyAlignment="1">
      <alignment horizontal="justify" vertical="center"/>
    </xf>
    <xf numFmtId="0" fontId="6" fillId="6" borderId="73" xfId="0" applyFont="1" applyFill="1" applyBorder="1" applyAlignment="1">
      <alignment horizontal="justify" vertical="center"/>
    </xf>
    <xf numFmtId="0" fontId="6" fillId="18" borderId="41" xfId="0" applyFont="1" applyFill="1" applyBorder="1" applyAlignment="1">
      <alignment horizontal="justify" vertical="center" wrapText="1"/>
    </xf>
    <xf numFmtId="165" fontId="4" fillId="15" borderId="41" xfId="28" applyFont="1" applyFill="1" applyBorder="1" applyAlignment="1">
      <alignment vertical="center" wrapText="1"/>
    </xf>
    <xf numFmtId="165" fontId="4" fillId="6" borderId="41" xfId="28" applyFont="1" applyFill="1" applyBorder="1" applyAlignment="1">
      <alignment horizontal="center" vertical="center" wrapText="1"/>
    </xf>
    <xf numFmtId="165" fontId="4" fillId="15" borderId="0" xfId="28" applyFont="1" applyFill="1" applyAlignment="1">
      <alignment vertical="center"/>
    </xf>
    <xf numFmtId="165" fontId="4" fillId="13" borderId="58" xfId="28" applyFont="1" applyFill="1" applyBorder="1" applyAlignment="1">
      <alignment vertical="center"/>
    </xf>
    <xf numFmtId="165" fontId="4" fillId="14" borderId="11" xfId="28" applyFont="1" applyFill="1" applyBorder="1" applyAlignment="1">
      <alignment vertical="center"/>
    </xf>
    <xf numFmtId="165" fontId="4" fillId="15" borderId="11" xfId="28" applyFont="1" applyFill="1" applyBorder="1" applyAlignment="1">
      <alignment vertical="center"/>
    </xf>
    <xf numFmtId="165" fontId="4" fillId="6" borderId="57" xfId="28" applyFont="1" applyFill="1" applyBorder="1" applyAlignment="1">
      <alignment horizontal="center" vertical="center"/>
    </xf>
    <xf numFmtId="165" fontId="4" fillId="13" borderId="9" xfId="28" applyFont="1" applyFill="1" applyBorder="1" applyAlignment="1">
      <alignment vertical="center"/>
    </xf>
    <xf numFmtId="165" fontId="4" fillId="22" borderId="11" xfId="28" applyFont="1" applyFill="1" applyBorder="1" applyAlignment="1">
      <alignment vertical="center"/>
    </xf>
    <xf numFmtId="165" fontId="4" fillId="6" borderId="41" xfId="28" applyFont="1" applyFill="1" applyBorder="1" applyAlignment="1">
      <alignment vertical="center"/>
    </xf>
    <xf numFmtId="0" fontId="4" fillId="0" borderId="75" xfId="0" applyFont="1" applyBorder="1" applyAlignment="1">
      <alignment horizontal="center" vertical="center"/>
    </xf>
    <xf numFmtId="0" fontId="4" fillId="6" borderId="75" xfId="0" applyFont="1" applyFill="1" applyBorder="1" applyAlignment="1">
      <alignment horizontal="justify" vertical="center"/>
    </xf>
    <xf numFmtId="0" fontId="6" fillId="6" borderId="75" xfId="0" applyFont="1" applyFill="1" applyBorder="1" applyAlignment="1">
      <alignment vertical="center" wrapText="1"/>
    </xf>
    <xf numFmtId="1" fontId="6" fillId="6" borderId="75" xfId="0" applyNumberFormat="1" applyFont="1" applyFill="1" applyBorder="1" applyAlignment="1">
      <alignment horizontal="center" vertical="center" wrapText="1"/>
    </xf>
    <xf numFmtId="9" fontId="4" fillId="6" borderId="75" xfId="0" applyNumberFormat="1" applyFont="1" applyFill="1" applyBorder="1" applyAlignment="1">
      <alignment horizontal="center" vertical="center"/>
    </xf>
    <xf numFmtId="0" fontId="6" fillId="6" borderId="22" xfId="0" applyFont="1" applyFill="1" applyBorder="1" applyAlignment="1">
      <alignment vertical="center" wrapText="1"/>
    </xf>
    <xf numFmtId="0" fontId="4" fillId="6" borderId="22" xfId="0" applyFont="1" applyFill="1" applyBorder="1" applyAlignment="1">
      <alignment vertical="center"/>
    </xf>
    <xf numFmtId="10" fontId="4" fillId="6" borderId="24" xfId="0" applyNumberFormat="1" applyFont="1" applyFill="1" applyBorder="1" applyAlignment="1">
      <alignment horizontal="center" vertical="center"/>
    </xf>
    <xf numFmtId="0" fontId="4" fillId="6" borderId="75" xfId="0" applyFont="1" applyFill="1" applyBorder="1" applyAlignment="1">
      <alignment horizontal="justify" vertical="center" wrapText="1"/>
    </xf>
    <xf numFmtId="0" fontId="6" fillId="6" borderId="75" xfId="0" applyFont="1" applyFill="1" applyBorder="1" applyAlignment="1">
      <alignment horizontal="justify" vertical="center" wrapText="1"/>
    </xf>
    <xf numFmtId="1" fontId="4" fillId="6" borderId="75" xfId="0" applyNumberFormat="1" applyFont="1" applyFill="1" applyBorder="1" applyAlignment="1">
      <alignment horizontal="center" vertical="center"/>
    </xf>
    <xf numFmtId="0" fontId="4" fillId="0" borderId="75" xfId="0" applyFont="1" applyBorder="1" applyAlignment="1">
      <alignment horizontal="center" vertical="center" wrapText="1"/>
    </xf>
    <xf numFmtId="175" fontId="5" fillId="0" borderId="23" xfId="5" applyNumberFormat="1" applyFont="1" applyBorder="1" applyAlignment="1">
      <alignment vertical="center"/>
    </xf>
    <xf numFmtId="0" fontId="6" fillId="0" borderId="41" xfId="13" applyFont="1" applyBorder="1" applyAlignment="1">
      <alignment horizontal="justify" vertical="center" wrapText="1"/>
    </xf>
    <xf numFmtId="165" fontId="5" fillId="14" borderId="11" xfId="28" applyFont="1" applyFill="1" applyBorder="1" applyAlignment="1">
      <alignment horizontal="left" vertical="center"/>
    </xf>
    <xf numFmtId="165" fontId="9" fillId="15" borderId="11" xfId="28" applyFont="1" applyFill="1" applyBorder="1" applyAlignment="1">
      <alignment horizontal="left" vertical="center"/>
    </xf>
    <xf numFmtId="165" fontId="4" fillId="6" borderId="10" xfId="28" applyFont="1" applyFill="1" applyBorder="1" applyAlignment="1">
      <alignment horizontal="center" vertical="center" wrapText="1"/>
    </xf>
    <xf numFmtId="165" fontId="9" fillId="15" borderId="41" xfId="28" applyFont="1" applyFill="1" applyBorder="1" applyAlignment="1">
      <alignment horizontal="left" vertical="center"/>
    </xf>
    <xf numFmtId="165" fontId="4" fillId="0" borderId="42" xfId="28" applyFont="1" applyFill="1" applyBorder="1" applyAlignment="1">
      <alignment horizontal="center" vertical="center" wrapText="1"/>
    </xf>
    <xf numFmtId="165" fontId="4" fillId="0" borderId="15" xfId="28" applyFont="1" applyFill="1" applyBorder="1" applyAlignment="1">
      <alignment horizontal="center" vertical="center" wrapText="1"/>
    </xf>
    <xf numFmtId="165" fontId="6" fillId="0" borderId="42" xfId="28" applyFont="1" applyFill="1" applyBorder="1" applyAlignment="1">
      <alignment horizontal="center" vertical="center"/>
    </xf>
    <xf numFmtId="165" fontId="5" fillId="14" borderId="11" xfId="28" applyFont="1" applyFill="1" applyBorder="1" applyAlignment="1">
      <alignment vertical="center"/>
    </xf>
    <xf numFmtId="165" fontId="4" fillId="0" borderId="42" xfId="28" applyFont="1" applyFill="1" applyBorder="1" applyAlignment="1">
      <alignment vertical="center"/>
    </xf>
    <xf numFmtId="165" fontId="6" fillId="0" borderId="41" xfId="28" applyFont="1" applyFill="1" applyBorder="1" applyAlignment="1">
      <alignment horizontal="center" vertical="center"/>
    </xf>
    <xf numFmtId="165" fontId="8" fillId="15" borderId="11" xfId="28" applyFont="1" applyFill="1" applyBorder="1" applyAlignment="1">
      <alignment horizontal="left" vertical="center"/>
    </xf>
    <xf numFmtId="165" fontId="4" fillId="6" borderId="15" xfId="28" applyFont="1" applyFill="1" applyBorder="1" applyAlignment="1">
      <alignment horizontal="center" vertical="center" wrapText="1"/>
    </xf>
    <xf numFmtId="165" fontId="4" fillId="6" borderId="42" xfId="28" applyFont="1" applyFill="1" applyBorder="1" applyAlignment="1">
      <alignment horizontal="center" vertical="center" wrapText="1"/>
    </xf>
    <xf numFmtId="165" fontId="6" fillId="0" borderId="41" xfId="28" applyFont="1" applyFill="1" applyBorder="1" applyAlignment="1">
      <alignment horizontal="center" vertical="center" wrapText="1"/>
    </xf>
    <xf numFmtId="165" fontId="8" fillId="15" borderId="11" xfId="28" applyFont="1" applyFill="1" applyBorder="1" applyAlignment="1">
      <alignment vertical="center"/>
    </xf>
    <xf numFmtId="165" fontId="4" fillId="6" borderId="41" xfId="28" applyFont="1" applyFill="1" applyBorder="1" applyAlignment="1">
      <alignment horizontal="center" vertical="center" wrapText="1" readingOrder="1"/>
    </xf>
    <xf numFmtId="165" fontId="6" fillId="6" borderId="41" xfId="28" applyFont="1" applyFill="1" applyBorder="1" applyAlignment="1">
      <alignment horizontal="center" vertical="center" wrapText="1"/>
    </xf>
    <xf numFmtId="165" fontId="4" fillId="6" borderId="41" xfId="28" applyFont="1" applyFill="1" applyBorder="1" applyAlignment="1">
      <alignment vertical="center" wrapText="1"/>
    </xf>
    <xf numFmtId="0" fontId="11" fillId="0" borderId="41" xfId="0" applyFont="1" applyFill="1" applyBorder="1" applyAlignment="1">
      <alignment vertical="center" wrapText="1"/>
    </xf>
    <xf numFmtId="165" fontId="5" fillId="14" borderId="80" xfId="28" applyFont="1" applyFill="1" applyBorder="1" applyAlignment="1">
      <alignment vertical="center"/>
    </xf>
    <xf numFmtId="0" fontId="5" fillId="14" borderId="80" xfId="0" applyFont="1" applyFill="1" applyBorder="1" applyAlignment="1">
      <alignment vertical="center"/>
    </xf>
    <xf numFmtId="0" fontId="4" fillId="13" borderId="9" xfId="0" applyFont="1" applyFill="1" applyBorder="1" applyAlignment="1">
      <alignment horizontal="left" vertical="center" wrapText="1"/>
    </xf>
    <xf numFmtId="0" fontId="4" fillId="14" borderId="0" xfId="0" applyFont="1" applyFill="1" applyBorder="1" applyAlignment="1">
      <alignment vertical="center"/>
    </xf>
    <xf numFmtId="0" fontId="4" fillId="14" borderId="11" xfId="0" applyFont="1" applyFill="1" applyBorder="1" applyAlignment="1">
      <alignment horizontal="left" vertical="center"/>
    </xf>
    <xf numFmtId="0" fontId="4" fillId="14" borderId="80" xfId="0" applyFont="1" applyFill="1" applyBorder="1" applyAlignment="1">
      <alignment vertical="center"/>
    </xf>
    <xf numFmtId="0" fontId="11" fillId="15" borderId="11" xfId="0" applyFont="1" applyFill="1" applyBorder="1" applyAlignment="1">
      <alignment horizontal="left" vertical="center"/>
    </xf>
    <xf numFmtId="0" fontId="11" fillId="15" borderId="11" xfId="0" applyFont="1" applyFill="1" applyBorder="1" applyAlignment="1">
      <alignment vertical="center"/>
    </xf>
    <xf numFmtId="0" fontId="6"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4" fillId="6" borderId="78" xfId="0" applyFont="1" applyFill="1" applyBorder="1" applyAlignment="1">
      <alignment horizontal="justify" vertical="center" wrapText="1"/>
    </xf>
    <xf numFmtId="0" fontId="6" fillId="6" borderId="12" xfId="0" applyFont="1" applyFill="1" applyBorder="1" applyAlignment="1">
      <alignment horizontal="justify" vertical="center" wrapText="1"/>
    </xf>
    <xf numFmtId="165" fontId="4" fillId="0" borderId="23" xfId="28" applyFont="1" applyFill="1" applyBorder="1" applyAlignment="1">
      <alignment horizontal="center" vertical="center" wrapText="1"/>
    </xf>
    <xf numFmtId="0" fontId="11" fillId="0" borderId="78" xfId="0" applyFont="1" applyFill="1" applyBorder="1" applyAlignment="1">
      <alignment horizontal="center" vertical="center" wrapText="1"/>
    </xf>
    <xf numFmtId="0" fontId="4" fillId="0" borderId="77" xfId="0" applyNumberFormat="1" applyFont="1" applyFill="1" applyBorder="1" applyAlignment="1">
      <alignment horizontal="center" vertical="center" wrapText="1"/>
    </xf>
    <xf numFmtId="183" fontId="4" fillId="0" borderId="75" xfId="3" applyNumberFormat="1" applyFont="1" applyFill="1" applyBorder="1" applyAlignment="1">
      <alignment horizontal="center" vertical="center"/>
    </xf>
    <xf numFmtId="0" fontId="6" fillId="6" borderId="78" xfId="0" applyFont="1" applyFill="1" applyBorder="1" applyAlignment="1">
      <alignment horizontal="justify" vertical="center" wrapText="1"/>
    </xf>
    <xf numFmtId="172" fontId="11" fillId="0" borderId="21" xfId="0" applyNumberFormat="1" applyFont="1" applyFill="1" applyBorder="1" applyAlignment="1">
      <alignment horizontal="justify" vertical="center" wrapText="1"/>
    </xf>
    <xf numFmtId="0" fontId="11" fillId="0" borderId="22" xfId="0" applyFont="1" applyFill="1" applyBorder="1" applyAlignment="1">
      <alignment horizontal="justify" vertical="center" wrapText="1"/>
    </xf>
    <xf numFmtId="0" fontId="11" fillId="0" borderId="24" xfId="0" applyFont="1" applyFill="1" applyBorder="1" applyAlignment="1">
      <alignment horizontal="justify" vertical="center" wrapText="1"/>
    </xf>
    <xf numFmtId="165" fontId="4" fillId="6" borderId="75" xfId="28" applyFont="1" applyFill="1" applyBorder="1" applyAlignment="1">
      <alignment vertical="center" wrapText="1"/>
    </xf>
    <xf numFmtId="169" fontId="11" fillId="6" borderId="77"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172" fontId="4" fillId="0" borderId="22" xfId="0" applyNumberFormat="1"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72" xfId="0" applyFont="1" applyFill="1" applyBorder="1" applyAlignment="1">
      <alignment horizontal="center" vertical="center" wrapText="1"/>
    </xf>
    <xf numFmtId="3" fontId="11" fillId="0" borderId="81" xfId="0" applyNumberFormat="1" applyFont="1" applyBorder="1" applyAlignment="1">
      <alignment horizontal="center" vertical="center" wrapText="1"/>
    </xf>
    <xf numFmtId="0" fontId="4" fillId="6" borderId="21" xfId="0" applyFont="1" applyFill="1" applyBorder="1" applyAlignment="1">
      <alignment vertical="center" wrapText="1"/>
    </xf>
    <xf numFmtId="0" fontId="4" fillId="6" borderId="22" xfId="0" applyFont="1" applyFill="1" applyBorder="1" applyAlignment="1">
      <alignment vertical="center" wrapText="1"/>
    </xf>
    <xf numFmtId="0" fontId="4" fillId="6" borderId="22" xfId="0" applyFont="1" applyFill="1" applyBorder="1" applyAlignment="1">
      <alignment horizontal="center" vertical="center" wrapText="1"/>
    </xf>
    <xf numFmtId="165" fontId="5" fillId="7" borderId="11" xfId="28" applyFont="1" applyFill="1" applyBorder="1" applyAlignment="1">
      <alignment vertical="center"/>
    </xf>
    <xf numFmtId="165" fontId="5" fillId="16" borderId="9" xfId="28" applyFont="1" applyFill="1" applyBorder="1" applyAlignment="1">
      <alignment vertical="center"/>
    </xf>
    <xf numFmtId="165" fontId="6" fillId="0" borderId="41" xfId="28" applyFont="1" applyFill="1" applyBorder="1" applyAlignment="1">
      <alignment vertical="center"/>
    </xf>
    <xf numFmtId="165" fontId="6" fillId="0" borderId="41" xfId="28" applyFont="1" applyBorder="1" applyAlignment="1">
      <alignment vertical="center" wrapText="1"/>
    </xf>
    <xf numFmtId="165" fontId="5" fillId="7" borderId="11" xfId="28" applyFont="1" applyFill="1" applyBorder="1" applyAlignment="1">
      <alignment horizontal="center" vertical="center"/>
    </xf>
    <xf numFmtId="165" fontId="5" fillId="16" borderId="9" xfId="28" applyFont="1" applyFill="1" applyBorder="1" applyAlignment="1">
      <alignment horizontal="center" vertical="center"/>
    </xf>
    <xf numFmtId="165" fontId="5" fillId="6" borderId="23" xfId="28" applyFont="1" applyFill="1" applyBorder="1" applyAlignment="1">
      <alignment horizontal="center" vertical="center" wrapText="1"/>
    </xf>
    <xf numFmtId="1" fontId="4" fillId="6" borderId="21" xfId="0" applyNumberFormat="1" applyFont="1" applyFill="1" applyBorder="1" applyAlignment="1">
      <alignment horizontal="center" vertical="center" wrapText="1"/>
    </xf>
    <xf numFmtId="3" fontId="4" fillId="0" borderId="22" xfId="0" applyNumberFormat="1" applyFont="1" applyBorder="1" applyAlignment="1">
      <alignment horizontal="center" vertical="center"/>
    </xf>
    <xf numFmtId="14" fontId="4" fillId="0" borderId="22" xfId="0" applyNumberFormat="1" applyFont="1" applyBorder="1" applyAlignment="1">
      <alignment horizontal="center" vertical="center"/>
    </xf>
    <xf numFmtId="0" fontId="4" fillId="0" borderId="24" xfId="0" applyFont="1" applyBorder="1" applyAlignment="1">
      <alignment horizontal="center" vertical="center" wrapText="1"/>
    </xf>
    <xf numFmtId="0" fontId="5" fillId="0" borderId="4" xfId="0" applyFont="1" applyBorder="1" applyAlignment="1">
      <alignment vertical="center" wrapText="1"/>
    </xf>
    <xf numFmtId="49" fontId="6" fillId="6" borderId="72" xfId="0" applyNumberFormat="1" applyFont="1" applyFill="1" applyBorder="1" applyAlignment="1">
      <alignment horizontal="center" vertical="center" wrapText="1"/>
    </xf>
    <xf numFmtId="0" fontId="6" fillId="6" borderId="72" xfId="0" applyFont="1" applyFill="1" applyBorder="1" applyAlignment="1">
      <alignment horizontal="center" vertical="center" wrapText="1"/>
    </xf>
    <xf numFmtId="0" fontId="6" fillId="6" borderId="72" xfId="0" applyFont="1" applyFill="1" applyBorder="1" applyAlignment="1">
      <alignment horizontal="justify" vertical="center" wrapText="1"/>
    </xf>
    <xf numFmtId="0" fontId="6" fillId="0" borderId="21" xfId="0" applyFont="1" applyBorder="1"/>
    <xf numFmtId="0" fontId="6" fillId="0" borderId="22" xfId="0" applyFont="1" applyBorder="1"/>
    <xf numFmtId="0" fontId="6" fillId="0" borderId="22" xfId="0" applyFont="1" applyBorder="1" applyAlignment="1">
      <alignment horizontal="center"/>
    </xf>
    <xf numFmtId="165" fontId="9" fillId="15" borderId="41" xfId="28" applyFont="1" applyFill="1" applyBorder="1" applyAlignment="1">
      <alignment horizontal="left" vertical="center" wrapText="1"/>
    </xf>
    <xf numFmtId="165" fontId="6" fillId="0" borderId="41" xfId="28" applyFont="1" applyBorder="1" applyAlignment="1">
      <alignment horizontal="center" vertical="center" wrapText="1"/>
    </xf>
    <xf numFmtId="165" fontId="6" fillId="0" borderId="75" xfId="28" applyFont="1" applyBorder="1" applyAlignment="1">
      <alignment horizontal="center" vertical="center" wrapText="1"/>
    </xf>
    <xf numFmtId="165" fontId="9" fillId="0" borderId="23" xfId="28" applyFont="1" applyBorder="1" applyAlignment="1">
      <alignment vertical="center"/>
    </xf>
    <xf numFmtId="0" fontId="6" fillId="0" borderId="24" xfId="0" applyFont="1" applyBorder="1" applyAlignment="1">
      <alignment horizontal="justify" vertical="center"/>
    </xf>
    <xf numFmtId="165" fontId="6" fillId="0" borderId="23" xfId="28" applyFont="1" applyBorder="1" applyAlignment="1">
      <alignment vertical="center"/>
    </xf>
    <xf numFmtId="49" fontId="6" fillId="6" borderId="75" xfId="0" applyNumberFormat="1" applyFont="1" applyFill="1" applyBorder="1" applyAlignment="1">
      <alignment horizontal="center" vertical="center" wrapText="1"/>
    </xf>
    <xf numFmtId="186" fontId="6" fillId="6" borderId="75" xfId="0" applyNumberFormat="1" applyFont="1" applyFill="1" applyBorder="1" applyAlignment="1">
      <alignment horizontal="center" vertical="center" wrapText="1"/>
    </xf>
    <xf numFmtId="0" fontId="6" fillId="0" borderId="21" xfId="0" applyFont="1" applyBorder="1" applyAlignment="1">
      <alignment horizontal="justify" vertical="center"/>
    </xf>
    <xf numFmtId="0" fontId="6" fillId="0" borderId="22" xfId="0" applyFont="1" applyBorder="1" applyAlignment="1">
      <alignment horizontal="justify" vertical="center"/>
    </xf>
    <xf numFmtId="14" fontId="6" fillId="0" borderId="22" xfId="0" applyNumberFormat="1" applyFont="1" applyBorder="1" applyAlignment="1">
      <alignment horizontal="right" vertical="center"/>
    </xf>
    <xf numFmtId="14" fontId="6" fillId="0" borderId="22" xfId="0" applyNumberFormat="1" applyFont="1" applyBorder="1" applyAlignment="1">
      <alignment horizontal="left"/>
    </xf>
    <xf numFmtId="0" fontId="6" fillId="0" borderId="24" xfId="0" applyFont="1" applyBorder="1"/>
    <xf numFmtId="2" fontId="4" fillId="0" borderId="41" xfId="0" applyNumberFormat="1" applyFont="1" applyBorder="1" applyAlignment="1">
      <alignment horizontal="justify"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6" borderId="2" xfId="0" applyFont="1" applyFill="1" applyBorder="1" applyAlignment="1">
      <alignment horizontal="justify" vertical="top" wrapText="1"/>
    </xf>
    <xf numFmtId="9" fontId="4" fillId="6" borderId="82" xfId="0" applyNumberFormat="1" applyFont="1" applyFill="1" applyBorder="1" applyAlignment="1">
      <alignment horizontal="center" vertical="center" wrapText="1"/>
    </xf>
    <xf numFmtId="165" fontId="5" fillId="6" borderId="83" xfId="28" applyFont="1" applyFill="1" applyBorder="1" applyAlignment="1">
      <alignment horizontal="center" vertical="center" wrapText="1"/>
    </xf>
    <xf numFmtId="0" fontId="4" fillId="6" borderId="1" xfId="0" applyFont="1" applyFill="1" applyBorder="1" applyAlignment="1">
      <alignment horizontal="justify" vertical="center" wrapText="1"/>
    </xf>
    <xf numFmtId="0" fontId="4" fillId="6" borderId="82" xfId="0" applyFont="1" applyFill="1" applyBorder="1" applyAlignment="1">
      <alignment horizontal="justify" vertical="center" wrapText="1"/>
    </xf>
    <xf numFmtId="172" fontId="4" fillId="6" borderId="0" xfId="0" applyNumberFormat="1" applyFont="1" applyFill="1" applyBorder="1" applyAlignment="1">
      <alignment horizontal="center" vertical="center"/>
    </xf>
    <xf numFmtId="0" fontId="5" fillId="0" borderId="0" xfId="0" applyFont="1" applyBorder="1" applyAlignment="1">
      <alignment vertical="top" wrapText="1"/>
    </xf>
    <xf numFmtId="0" fontId="4" fillId="6" borderId="0" xfId="0" applyFont="1" applyFill="1" applyBorder="1" applyAlignment="1">
      <alignment horizontal="justify" vertical="center"/>
    </xf>
    <xf numFmtId="0" fontId="4" fillId="6" borderId="0" xfId="0" applyFont="1" applyFill="1" applyBorder="1"/>
    <xf numFmtId="0" fontId="4" fillId="6" borderId="0" xfId="0" applyFont="1" applyFill="1" applyBorder="1" applyAlignment="1">
      <alignment horizontal="center"/>
    </xf>
    <xf numFmtId="171" fontId="4" fillId="6" borderId="0" xfId="0" applyNumberFormat="1" applyFont="1" applyFill="1" applyBorder="1" applyAlignment="1">
      <alignment horizontal="center" vertical="center"/>
    </xf>
    <xf numFmtId="172" fontId="4" fillId="6" borderId="0" xfId="0" applyNumberFormat="1" applyFont="1" applyFill="1" applyBorder="1" applyAlignment="1">
      <alignment vertical="center"/>
    </xf>
    <xf numFmtId="172" fontId="4" fillId="6" borderId="0" xfId="0" applyNumberFormat="1" applyFont="1" applyFill="1" applyBorder="1" applyAlignment="1">
      <alignment horizontal="justify" vertical="center"/>
    </xf>
    <xf numFmtId="0" fontId="4" fillId="6" borderId="74" xfId="0" applyFont="1" applyFill="1" applyBorder="1" applyAlignment="1">
      <alignment horizontal="center" vertical="center" wrapText="1"/>
    </xf>
    <xf numFmtId="0" fontId="4" fillId="6" borderId="80" xfId="0" applyFont="1" applyFill="1" applyBorder="1" applyAlignment="1">
      <alignment horizontal="center" vertical="center" wrapText="1"/>
    </xf>
    <xf numFmtId="0" fontId="4" fillId="6" borderId="79" xfId="0" applyFont="1" applyFill="1" applyBorder="1" applyAlignment="1">
      <alignment horizontal="center" vertical="center" wrapText="1"/>
    </xf>
    <xf numFmtId="1" fontId="4" fillId="6" borderId="75" xfId="0" applyNumberFormat="1" applyFont="1" applyFill="1" applyBorder="1" applyAlignment="1">
      <alignment horizontal="center" vertical="center" wrapText="1"/>
    </xf>
    <xf numFmtId="0" fontId="4" fillId="0" borderId="75" xfId="0" applyFont="1" applyBorder="1" applyAlignment="1">
      <alignment horizontal="justify" vertical="center" wrapText="1"/>
    </xf>
    <xf numFmtId="9" fontId="4" fillId="6" borderId="75" xfId="4" applyFont="1" applyFill="1" applyBorder="1" applyAlignment="1">
      <alignment horizontal="center" vertical="center"/>
    </xf>
    <xf numFmtId="0" fontId="4" fillId="6" borderId="42" xfId="0" applyFont="1" applyFill="1" applyBorder="1" applyAlignment="1">
      <alignment horizontal="center" vertical="center" wrapText="1"/>
    </xf>
    <xf numFmtId="0" fontId="4" fillId="6" borderId="84" xfId="0" applyFont="1" applyFill="1" applyBorder="1" applyAlignment="1">
      <alignment horizontal="center" vertical="center" wrapText="1"/>
    </xf>
    <xf numFmtId="2" fontId="4" fillId="0" borderId="75" xfId="0" applyNumberFormat="1" applyFont="1" applyBorder="1" applyAlignment="1">
      <alignment horizontal="justify" vertical="center" wrapText="1"/>
    </xf>
    <xf numFmtId="165" fontId="4" fillId="6" borderId="75" xfId="28" applyFont="1" applyFill="1" applyBorder="1" applyAlignment="1">
      <alignment vertical="center"/>
    </xf>
    <xf numFmtId="0" fontId="4" fillId="6" borderId="75" xfId="0" applyFont="1" applyFill="1" applyBorder="1" applyAlignment="1">
      <alignment wrapText="1"/>
    </xf>
    <xf numFmtId="0" fontId="4" fillId="0" borderId="72" xfId="0" applyFont="1" applyFill="1" applyBorder="1" applyAlignment="1">
      <alignment horizontal="center" vertical="center"/>
    </xf>
    <xf numFmtId="10" fontId="6" fillId="0" borderId="72" xfId="4" applyNumberFormat="1" applyFont="1" applyFill="1" applyBorder="1" applyAlignment="1">
      <alignment horizontal="center" vertical="center"/>
    </xf>
    <xf numFmtId="0" fontId="4" fillId="0" borderId="49" xfId="0" applyFont="1" applyFill="1" applyBorder="1"/>
    <xf numFmtId="0" fontId="5" fillId="0" borderId="0" xfId="0" applyFont="1" applyFill="1" applyBorder="1" applyAlignment="1">
      <alignment vertical="center"/>
    </xf>
    <xf numFmtId="1" fontId="5" fillId="6" borderId="0" xfId="0" applyNumberFormat="1" applyFont="1" applyFill="1" applyBorder="1" applyAlignment="1">
      <alignment vertical="center"/>
    </xf>
    <xf numFmtId="0" fontId="6" fillId="0" borderId="41" xfId="17" applyFont="1" applyFill="1" applyBorder="1" applyAlignment="1">
      <alignment horizontal="justify" wrapText="1"/>
    </xf>
    <xf numFmtId="0" fontId="6" fillId="0" borderId="41" xfId="17" applyFont="1" applyFill="1" applyBorder="1" applyAlignment="1">
      <alignment horizontal="justify" vertical="center" wrapText="1"/>
    </xf>
    <xf numFmtId="0" fontId="4" fillId="0" borderId="72" xfId="0" applyFont="1" applyFill="1" applyBorder="1" applyAlignment="1">
      <alignment horizontal="justify" vertical="center"/>
    </xf>
    <xf numFmtId="3" fontId="4" fillId="0" borderId="75" xfId="0" applyNumberFormat="1" applyFont="1" applyFill="1" applyBorder="1" applyAlignment="1">
      <alignment horizontal="center" vertical="center"/>
    </xf>
    <xf numFmtId="1" fontId="5" fillId="0" borderId="18" xfId="0" applyNumberFormat="1" applyFont="1" applyFill="1" applyBorder="1" applyAlignment="1">
      <alignment vertical="center"/>
    </xf>
    <xf numFmtId="164" fontId="4" fillId="6" borderId="43" xfId="45" applyFont="1" applyFill="1" applyBorder="1" applyAlignment="1">
      <alignment horizontal="right" vertical="center" wrapText="1"/>
    </xf>
    <xf numFmtId="164" fontId="4" fillId="6" borderId="53" xfId="45" applyFont="1" applyFill="1" applyBorder="1" applyAlignment="1">
      <alignment horizontal="right" vertical="center" wrapText="1"/>
    </xf>
    <xf numFmtId="164" fontId="4" fillId="15" borderId="41" xfId="45" applyFont="1" applyFill="1" applyBorder="1" applyAlignment="1">
      <alignment horizontal="center" vertical="center" wrapText="1"/>
    </xf>
    <xf numFmtId="164" fontId="4" fillId="6" borderId="41" xfId="45" applyFont="1" applyFill="1" applyBorder="1" applyAlignment="1">
      <alignment horizontal="right" vertical="center" wrapText="1"/>
    </xf>
    <xf numFmtId="164" fontId="4" fillId="15" borderId="0" xfId="45" applyFont="1" applyFill="1" applyAlignment="1">
      <alignment horizontal="center" vertical="center"/>
    </xf>
    <xf numFmtId="164" fontId="4" fillId="6" borderId="41" xfId="45" applyFont="1" applyFill="1" applyBorder="1" applyAlignment="1">
      <alignment horizontal="center" vertical="center"/>
    </xf>
    <xf numFmtId="164" fontId="4" fillId="6" borderId="41" xfId="45" applyFont="1" applyFill="1" applyBorder="1" applyAlignment="1">
      <alignment vertical="center"/>
    </xf>
    <xf numFmtId="164" fontId="4" fillId="13" borderId="58" xfId="45" applyFont="1" applyFill="1" applyBorder="1" applyAlignment="1">
      <alignment horizontal="center" vertical="center"/>
    </xf>
    <xf numFmtId="164" fontId="4" fillId="14" borderId="11" xfId="45" applyFont="1" applyFill="1" applyBorder="1" applyAlignment="1">
      <alignment horizontal="center" vertical="center"/>
    </xf>
    <xf numFmtId="164" fontId="4" fillId="15" borderId="11" xfId="45" applyFont="1" applyFill="1" applyBorder="1" applyAlignment="1">
      <alignment horizontal="center" vertical="center"/>
    </xf>
    <xf numFmtId="164" fontId="4" fillId="0" borderId="12" xfId="45" applyFont="1" applyBorder="1" applyAlignment="1">
      <alignment horizontal="right" vertical="center"/>
    </xf>
    <xf numFmtId="164" fontId="4" fillId="6" borderId="41" xfId="45" applyFont="1" applyFill="1" applyBorder="1" applyAlignment="1">
      <alignment horizontal="right" vertical="center"/>
    </xf>
    <xf numFmtId="164" fontId="6" fillId="0" borderId="41" xfId="45" applyFont="1" applyFill="1" applyBorder="1" applyAlignment="1">
      <alignment horizontal="right" vertical="center"/>
    </xf>
    <xf numFmtId="164" fontId="5" fillId="15" borderId="11" xfId="45" applyFont="1" applyFill="1" applyBorder="1" applyAlignment="1">
      <alignment vertical="center"/>
    </xf>
    <xf numFmtId="164" fontId="4" fillId="13" borderId="9" xfId="45" applyFont="1" applyFill="1" applyBorder="1" applyAlignment="1">
      <alignment horizontal="center" vertical="center"/>
    </xf>
    <xf numFmtId="164" fontId="4" fillId="22" borderId="11" xfId="45" applyFont="1" applyFill="1" applyBorder="1" applyAlignment="1">
      <alignment horizontal="center" vertical="center"/>
    </xf>
    <xf numFmtId="164" fontId="4" fillId="6" borderId="75" xfId="45" applyFont="1" applyFill="1" applyBorder="1" applyAlignment="1">
      <alignment horizontal="right" vertical="center"/>
    </xf>
    <xf numFmtId="164" fontId="5" fillId="6" borderId="23" xfId="45"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1" xfId="0" applyFont="1" applyBorder="1" applyAlignment="1">
      <alignment horizontal="center" vertical="center" wrapText="1"/>
    </xf>
    <xf numFmtId="1" fontId="4" fillId="0" borderId="41" xfId="0" applyNumberFormat="1" applyFont="1" applyBorder="1" applyAlignment="1">
      <alignment horizontal="center" vertical="center" wrapText="1"/>
    </xf>
    <xf numFmtId="0" fontId="4" fillId="0" borderId="0" xfId="0" applyFont="1" applyAlignment="1">
      <alignment horizontal="justify"/>
    </xf>
    <xf numFmtId="1" fontId="4" fillId="0" borderId="41" xfId="0" applyNumberFormat="1" applyFont="1" applyFill="1" applyBorder="1" applyAlignment="1">
      <alignment horizontal="center" vertical="center"/>
    </xf>
    <xf numFmtId="0" fontId="4" fillId="0" borderId="41" xfId="0" applyFont="1" applyFill="1" applyBorder="1" applyAlignment="1">
      <alignment horizontal="justify" vertical="center"/>
    </xf>
    <xf numFmtId="3" fontId="4" fillId="0" borderId="41" xfId="0" applyNumberFormat="1" applyFont="1" applyFill="1" applyBorder="1" applyAlignment="1">
      <alignment horizontal="center" vertical="center"/>
    </xf>
    <xf numFmtId="1" fontId="4" fillId="0" borderId="73" xfId="0" applyNumberFormat="1" applyFont="1" applyBorder="1" applyAlignment="1">
      <alignment horizontal="center" vertical="center" wrapText="1"/>
    </xf>
    <xf numFmtId="0" fontId="4" fillId="0" borderId="72" xfId="0" applyFont="1" applyFill="1" applyBorder="1" applyAlignment="1">
      <alignment horizontal="center" vertical="center" wrapText="1"/>
    </xf>
    <xf numFmtId="9" fontId="4" fillId="0" borderId="73" xfId="4" applyFont="1" applyFill="1" applyBorder="1" applyAlignment="1">
      <alignment horizontal="center" vertical="center"/>
    </xf>
    <xf numFmtId="1" fontId="4" fillId="0" borderId="41" xfId="0" applyNumberFormat="1" applyFont="1" applyFill="1" applyBorder="1" applyAlignment="1">
      <alignment horizontal="center" vertical="center" wrapText="1"/>
    </xf>
    <xf numFmtId="0" fontId="5" fillId="15" borderId="11" xfId="0" applyFont="1" applyFill="1" applyBorder="1" applyAlignment="1">
      <alignment horizontal="left" vertical="center"/>
    </xf>
    <xf numFmtId="3" fontId="4" fillId="0" borderId="41" xfId="0" applyNumberFormat="1" applyFont="1" applyBorder="1" applyAlignment="1">
      <alignment horizontal="center" vertical="center"/>
    </xf>
    <xf numFmtId="0" fontId="5" fillId="14" borderId="11" xfId="0" applyFont="1" applyFill="1" applyBorder="1" applyAlignment="1">
      <alignment horizontal="left" vertical="center"/>
    </xf>
    <xf numFmtId="0" fontId="5" fillId="0" borderId="41" xfId="0" applyFont="1" applyBorder="1" applyAlignment="1">
      <alignment horizontal="center" vertical="center"/>
    </xf>
    <xf numFmtId="0" fontId="5" fillId="6" borderId="41" xfId="0" applyFont="1" applyFill="1" applyBorder="1" applyAlignment="1">
      <alignment horizontal="center" vertical="center" wrapText="1"/>
    </xf>
    <xf numFmtId="1" fontId="5" fillId="12" borderId="41" xfId="0" applyNumberFormat="1" applyFont="1" applyFill="1" applyBorder="1" applyAlignment="1">
      <alignment horizontal="center" vertical="center" wrapText="1"/>
    </xf>
    <xf numFmtId="3" fontId="4" fillId="0" borderId="75" xfId="0" applyNumberFormat="1" applyFont="1" applyBorder="1" applyAlignment="1">
      <alignment horizontal="center" vertical="center"/>
    </xf>
    <xf numFmtId="0" fontId="5" fillId="6" borderId="0" xfId="0" applyFont="1" applyFill="1" applyAlignment="1">
      <alignment horizontal="center" vertical="center"/>
    </xf>
    <xf numFmtId="0" fontId="4" fillId="6" borderId="0" xfId="0" applyFont="1" applyFill="1" applyAlignment="1">
      <alignment horizontal="center" vertical="center"/>
    </xf>
    <xf numFmtId="1" fontId="5" fillId="12" borderId="75" xfId="0" applyNumberFormat="1" applyFont="1" applyFill="1" applyBorder="1" applyAlignment="1">
      <alignment horizontal="center" vertical="center" wrapText="1"/>
    </xf>
    <xf numFmtId="0" fontId="4" fillId="0" borderId="72" xfId="0" applyFont="1" applyFill="1" applyBorder="1" applyAlignment="1">
      <alignment horizontal="justify" vertical="center" wrapText="1"/>
    </xf>
    <xf numFmtId="3" fontId="4" fillId="0" borderId="72"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Fill="1" applyAlignment="1">
      <alignment horizontal="center"/>
    </xf>
    <xf numFmtId="0" fontId="4" fillId="0" borderId="18" xfId="0" applyFont="1" applyFill="1" applyBorder="1" applyAlignment="1">
      <alignment horizontal="center"/>
    </xf>
    <xf numFmtId="0" fontId="4" fillId="0" borderId="75" xfId="0" applyFont="1" applyFill="1" applyBorder="1" applyAlignment="1">
      <alignment horizontal="center" vertical="center" wrapText="1"/>
    </xf>
    <xf numFmtId="0" fontId="4" fillId="0" borderId="75" xfId="0" applyFont="1" applyFill="1" applyBorder="1" applyAlignment="1">
      <alignment horizontal="justify" vertical="center" wrapText="1"/>
    </xf>
    <xf numFmtId="0" fontId="4" fillId="0" borderId="73" xfId="0" applyFont="1" applyFill="1" applyBorder="1" applyAlignment="1">
      <alignment horizontal="center" vertical="center" wrapText="1"/>
    </xf>
    <xf numFmtId="1" fontId="5" fillId="6" borderId="0" xfId="0" applyNumberFormat="1" applyFont="1" applyFill="1" applyAlignment="1">
      <alignment horizontal="center" vertical="center" wrapText="1"/>
    </xf>
    <xf numFmtId="0" fontId="4" fillId="6" borderId="41" xfId="0" applyFont="1" applyFill="1" applyBorder="1" applyAlignment="1">
      <alignment horizontal="center" vertical="center" wrapText="1"/>
    </xf>
    <xf numFmtId="0" fontId="4" fillId="0" borderId="41" xfId="0" applyFont="1" applyBorder="1" applyAlignment="1">
      <alignment horizontal="left" vertical="center" wrapText="1"/>
    </xf>
    <xf numFmtId="0" fontId="6" fillId="0" borderId="41" xfId="0" applyFont="1" applyFill="1" applyBorder="1" applyAlignment="1">
      <alignment horizontal="center" vertical="center"/>
    </xf>
    <xf numFmtId="0" fontId="4" fillId="0" borderId="75" xfId="0" applyFont="1" applyBorder="1" applyAlignment="1">
      <alignment horizontal="center" vertical="center"/>
    </xf>
    <xf numFmtId="1" fontId="5" fillId="6" borderId="77" xfId="0" applyNumberFormat="1" applyFont="1" applyFill="1" applyBorder="1" applyAlignment="1">
      <alignment horizontal="center" vertical="center" wrapText="1"/>
    </xf>
    <xf numFmtId="1" fontId="5" fillId="6" borderId="78" xfId="0" applyNumberFormat="1" applyFont="1" applyFill="1" applyBorder="1" applyAlignment="1">
      <alignment horizontal="center" vertical="center" wrapText="1"/>
    </xf>
    <xf numFmtId="1" fontId="5" fillId="6" borderId="16" xfId="0" applyNumberFormat="1" applyFont="1" applyFill="1" applyBorder="1" applyAlignment="1">
      <alignment horizontal="center" vertical="center" wrapText="1"/>
    </xf>
    <xf numFmtId="0" fontId="4" fillId="6" borderId="41" xfId="0" applyFont="1" applyFill="1" applyBorder="1" applyAlignment="1">
      <alignment horizontal="justify" vertical="center" wrapText="1"/>
    </xf>
    <xf numFmtId="0" fontId="4" fillId="6" borderId="41" xfId="0" applyFont="1" applyFill="1" applyBorder="1" applyAlignment="1">
      <alignment horizontal="center" vertical="center"/>
    </xf>
    <xf numFmtId="0" fontId="4" fillId="6" borderId="75" xfId="0" applyFont="1" applyFill="1" applyBorder="1" applyAlignment="1">
      <alignment horizontal="justify" vertical="center" wrapText="1"/>
    </xf>
    <xf numFmtId="0" fontId="4" fillId="0" borderId="75" xfId="0" applyFont="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5" fillId="6" borderId="41" xfId="0" applyFont="1" applyFill="1" applyBorder="1" applyAlignment="1">
      <alignment horizontal="center" vertical="center"/>
    </xf>
    <xf numFmtId="0" fontId="4" fillId="0" borderId="0" xfId="0" applyFont="1" applyAlignment="1">
      <alignment horizontal="center" wrapText="1"/>
    </xf>
    <xf numFmtId="0" fontId="4" fillId="0" borderId="41" xfId="17" applyFont="1" applyFill="1" applyBorder="1" applyAlignment="1">
      <alignment horizontal="justify" vertical="center" wrapText="1"/>
    </xf>
    <xf numFmtId="0" fontId="4" fillId="0" borderId="76" xfId="0" applyFont="1" applyFill="1" applyBorder="1" applyAlignment="1">
      <alignment horizontal="center"/>
    </xf>
    <xf numFmtId="0" fontId="4" fillId="0" borderId="44" xfId="0" applyFont="1" applyFill="1" applyBorder="1" applyAlignment="1">
      <alignment horizontal="justify" vertical="center" wrapText="1"/>
    </xf>
    <xf numFmtId="1" fontId="4" fillId="0" borderId="12" xfId="0" applyNumberFormat="1"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75" xfId="0" applyFont="1" applyFill="1" applyBorder="1" applyAlignment="1">
      <alignment horizontal="justify" vertical="center"/>
    </xf>
    <xf numFmtId="193" fontId="6" fillId="0" borderId="0" xfId="28" applyNumberFormat="1" applyFont="1" applyFill="1" applyAlignment="1">
      <alignment vertical="center"/>
    </xf>
    <xf numFmtId="4" fontId="5" fillId="12" borderId="75" xfId="0" applyNumberFormat="1" applyFont="1" applyFill="1" applyBorder="1" applyAlignment="1">
      <alignment horizontal="right" vertical="center" wrapText="1" indent="2"/>
    </xf>
    <xf numFmtId="1" fontId="5" fillId="13" borderId="77" xfId="0" applyNumberFormat="1" applyFont="1" applyFill="1" applyBorder="1" applyAlignment="1">
      <alignment horizontal="left" vertical="center"/>
    </xf>
    <xf numFmtId="0" fontId="5" fillId="13" borderId="76" xfId="0" applyFont="1" applyFill="1" applyBorder="1" applyAlignment="1">
      <alignment horizontal="left" vertical="center"/>
    </xf>
    <xf numFmtId="0" fontId="5" fillId="13" borderId="76" xfId="0" applyFont="1" applyFill="1" applyBorder="1" applyAlignment="1">
      <alignment horizontal="justify" vertical="center"/>
    </xf>
    <xf numFmtId="0" fontId="5" fillId="13" borderId="76" xfId="0" applyFont="1" applyFill="1" applyBorder="1" applyAlignment="1">
      <alignment horizontal="center" vertical="center"/>
    </xf>
    <xf numFmtId="171" fontId="5" fillId="13" borderId="76" xfId="0" applyNumberFormat="1" applyFont="1" applyFill="1" applyBorder="1" applyAlignment="1">
      <alignment horizontal="left" vertical="center"/>
    </xf>
    <xf numFmtId="172" fontId="5" fillId="13" borderId="76" xfId="0" applyNumberFormat="1" applyFont="1" applyFill="1" applyBorder="1" applyAlignment="1">
      <alignment horizontal="left" vertical="center"/>
    </xf>
    <xf numFmtId="4" fontId="5" fillId="13" borderId="76" xfId="0" applyNumberFormat="1" applyFont="1" applyFill="1" applyBorder="1" applyAlignment="1">
      <alignment horizontal="right" vertical="center" indent="2"/>
    </xf>
    <xf numFmtId="173" fontId="5" fillId="13" borderId="76" xfId="0" applyNumberFormat="1" applyFont="1" applyFill="1" applyBorder="1" applyAlignment="1">
      <alignment horizontal="left" vertical="center"/>
    </xf>
    <xf numFmtId="0" fontId="4" fillId="13" borderId="76" xfId="0" applyFont="1" applyFill="1" applyBorder="1"/>
    <xf numFmtId="0" fontId="4" fillId="13" borderId="78" xfId="0" applyFont="1" applyFill="1" applyBorder="1" applyAlignment="1">
      <alignment horizontal="justify"/>
    </xf>
    <xf numFmtId="1" fontId="5" fillId="6" borderId="76" xfId="0" applyNumberFormat="1" applyFont="1" applyFill="1" applyBorder="1" applyAlignment="1">
      <alignment horizontal="center" vertical="center" wrapText="1"/>
    </xf>
    <xf numFmtId="1" fontId="5" fillId="14" borderId="76" xfId="0" applyNumberFormat="1" applyFont="1" applyFill="1" applyBorder="1" applyAlignment="1">
      <alignment horizontal="left" vertical="center"/>
    </xf>
    <xf numFmtId="0" fontId="5" fillId="14" borderId="76" xfId="0" applyFont="1" applyFill="1" applyBorder="1" applyAlignment="1">
      <alignment horizontal="left" vertical="center"/>
    </xf>
    <xf numFmtId="0" fontId="5" fillId="14" borderId="76" xfId="0" applyFont="1" applyFill="1" applyBorder="1" applyAlignment="1">
      <alignment horizontal="justify" vertical="center"/>
    </xf>
    <xf numFmtId="0" fontId="5" fillId="14" borderId="76" xfId="0" applyFont="1" applyFill="1" applyBorder="1" applyAlignment="1">
      <alignment horizontal="center" vertical="center"/>
    </xf>
    <xf numFmtId="171" fontId="5" fillId="14" borderId="76" xfId="0" applyNumberFormat="1" applyFont="1" applyFill="1" applyBorder="1" applyAlignment="1">
      <alignment horizontal="left" vertical="center"/>
    </xf>
    <xf numFmtId="172" fontId="5" fillId="14" borderId="76" xfId="0" applyNumberFormat="1" applyFont="1" applyFill="1" applyBorder="1" applyAlignment="1">
      <alignment horizontal="left" vertical="center"/>
    </xf>
    <xf numFmtId="4" fontId="5" fillId="14" borderId="76" xfId="0" applyNumberFormat="1" applyFont="1" applyFill="1" applyBorder="1" applyAlignment="1">
      <alignment horizontal="right" vertical="center" indent="2"/>
    </xf>
    <xf numFmtId="173" fontId="5" fillId="14" borderId="76" xfId="0" applyNumberFormat="1" applyFont="1" applyFill="1" applyBorder="1" applyAlignment="1">
      <alignment horizontal="left" vertical="center"/>
    </xf>
    <xf numFmtId="0" fontId="4" fillId="14" borderId="76" xfId="0" applyFont="1" applyFill="1" applyBorder="1"/>
    <xf numFmtId="0" fontId="4" fillId="14" borderId="78" xfId="0" applyFont="1" applyFill="1" applyBorder="1" applyAlignment="1">
      <alignment horizontal="justify"/>
    </xf>
    <xf numFmtId="0" fontId="5" fillId="6" borderId="77" xfId="0" applyFont="1" applyFill="1" applyBorder="1" applyAlignment="1">
      <alignment horizontal="center" vertical="center"/>
    </xf>
    <xf numFmtId="0" fontId="5" fillId="6" borderId="76" xfId="0" applyFont="1" applyFill="1" applyBorder="1" applyAlignment="1">
      <alignment horizontal="center" vertical="center"/>
    </xf>
    <xf numFmtId="0" fontId="5" fillId="6" borderId="78" xfId="0" applyFont="1" applyFill="1" applyBorder="1" applyAlignment="1">
      <alignment horizontal="center" vertical="center"/>
    </xf>
    <xf numFmtId="0" fontId="5" fillId="15" borderId="76" xfId="0" applyFont="1" applyFill="1" applyBorder="1" applyAlignment="1">
      <alignment horizontal="center" vertical="center"/>
    </xf>
    <xf numFmtId="4" fontId="6" fillId="0" borderId="41" xfId="5" applyNumberFormat="1" applyFont="1" applyFill="1" applyBorder="1" applyAlignment="1">
      <alignment horizontal="right" vertical="center" indent="2"/>
    </xf>
    <xf numFmtId="4" fontId="4" fillId="0" borderId="75" xfId="5" applyNumberFormat="1" applyFont="1" applyFill="1" applyBorder="1" applyAlignment="1">
      <alignment horizontal="right" vertical="center" indent="2"/>
    </xf>
    <xf numFmtId="1" fontId="4" fillId="0" borderId="0" xfId="0" applyNumberFormat="1" applyFont="1" applyBorder="1" applyAlignment="1">
      <alignment horizontal="center" vertical="center" wrapText="1"/>
    </xf>
    <xf numFmtId="0" fontId="4" fillId="0" borderId="75" xfId="17" applyFont="1" applyBorder="1" applyAlignment="1">
      <alignment horizontal="justify" vertical="center" wrapText="1"/>
    </xf>
    <xf numFmtId="0" fontId="4" fillId="0" borderId="46" xfId="0" applyFont="1" applyBorder="1" applyAlignment="1">
      <alignment vertical="center" wrapText="1"/>
    </xf>
    <xf numFmtId="0" fontId="4" fillId="0" borderId="73" xfId="0" applyFont="1" applyBorder="1" applyAlignment="1">
      <alignment vertical="center" wrapText="1"/>
    </xf>
    <xf numFmtId="1" fontId="5" fillId="15" borderId="76" xfId="0" applyNumberFormat="1" applyFont="1" applyFill="1" applyBorder="1" applyAlignment="1">
      <alignment horizontal="justify" vertical="center"/>
    </xf>
    <xf numFmtId="0" fontId="5" fillId="15" borderId="76" xfId="0" applyFont="1" applyFill="1" applyBorder="1" applyAlignment="1">
      <alignment vertical="center"/>
    </xf>
    <xf numFmtId="0" fontId="5" fillId="15" borderId="80" xfId="0" applyFont="1" applyFill="1" applyBorder="1" applyAlignment="1">
      <alignment horizontal="center" vertical="center"/>
    </xf>
    <xf numFmtId="0" fontId="6" fillId="0" borderId="77" xfId="0" applyFont="1" applyFill="1" applyBorder="1" applyAlignment="1">
      <alignment horizontal="justify" vertical="center"/>
    </xf>
    <xf numFmtId="0" fontId="6" fillId="0" borderId="76" xfId="0" applyFont="1" applyFill="1" applyBorder="1" applyAlignment="1">
      <alignment horizontal="justify" vertical="center"/>
    </xf>
    <xf numFmtId="0" fontId="6" fillId="0" borderId="78" xfId="0" applyFont="1" applyFill="1" applyBorder="1" applyAlignment="1">
      <alignment horizontal="justify" vertical="center"/>
    </xf>
    <xf numFmtId="0" fontId="6" fillId="0" borderId="73" xfId="0" applyFont="1" applyFill="1" applyBorder="1" applyAlignment="1">
      <alignment horizontal="justify" vertical="center"/>
    </xf>
    <xf numFmtId="9" fontId="6" fillId="0" borderId="72" xfId="4" applyNumberFormat="1" applyFont="1" applyFill="1" applyBorder="1" applyAlignment="1">
      <alignment horizontal="center" vertical="center"/>
    </xf>
    <xf numFmtId="4" fontId="6" fillId="0" borderId="73" xfId="5" applyNumberFormat="1" applyFont="1" applyFill="1" applyBorder="1" applyAlignment="1">
      <alignment horizontal="right" vertical="center" indent="2"/>
    </xf>
    <xf numFmtId="0" fontId="6" fillId="0" borderId="78" xfId="0" applyFont="1" applyFill="1" applyBorder="1" applyAlignment="1">
      <alignment horizontal="center" vertical="center"/>
    </xf>
    <xf numFmtId="0" fontId="6" fillId="0" borderId="75" xfId="0" applyFont="1" applyFill="1" applyBorder="1" applyAlignment="1">
      <alignment horizontal="justify" vertical="center"/>
    </xf>
    <xf numFmtId="1" fontId="6" fillId="0" borderId="75" xfId="0" applyNumberFormat="1" applyFont="1" applyFill="1" applyBorder="1" applyAlignment="1">
      <alignment horizontal="center" vertical="center"/>
    </xf>
    <xf numFmtId="9" fontId="6" fillId="0" borderId="75" xfId="4" applyNumberFormat="1" applyFont="1" applyFill="1" applyBorder="1" applyAlignment="1">
      <alignment horizontal="center" vertical="center"/>
    </xf>
    <xf numFmtId="4" fontId="6" fillId="0" borderId="75" xfId="5" applyNumberFormat="1" applyFont="1" applyFill="1" applyBorder="1" applyAlignment="1">
      <alignment horizontal="right" vertical="center" wrapText="1" indent="2"/>
    </xf>
    <xf numFmtId="4" fontId="5" fillId="15" borderId="75" xfId="5" applyNumberFormat="1" applyFont="1" applyFill="1" applyBorder="1" applyAlignment="1">
      <alignment horizontal="right" vertical="center" indent="2"/>
    </xf>
    <xf numFmtId="1" fontId="4" fillId="6" borderId="78" xfId="0" applyNumberFormat="1" applyFont="1" applyFill="1" applyBorder="1" applyAlignment="1">
      <alignment horizontal="center" vertical="center"/>
    </xf>
    <xf numFmtId="0" fontId="5" fillId="14" borderId="76" xfId="0" applyFont="1" applyFill="1" applyBorder="1" applyAlignment="1">
      <alignment vertical="center"/>
    </xf>
    <xf numFmtId="171" fontId="5" fillId="14" borderId="76" xfId="0" applyNumberFormat="1" applyFont="1" applyFill="1" applyBorder="1" applyAlignment="1">
      <alignment horizontal="center" vertical="center"/>
    </xf>
    <xf numFmtId="166" fontId="5" fillId="14" borderId="76" xfId="5" applyFont="1" applyFill="1" applyBorder="1" applyAlignment="1">
      <alignment vertical="center"/>
    </xf>
    <xf numFmtId="4" fontId="5" fillId="14" borderId="0" xfId="5" applyNumberFormat="1" applyFont="1" applyFill="1" applyBorder="1" applyAlignment="1">
      <alignment horizontal="right" vertical="center" indent="2"/>
    </xf>
    <xf numFmtId="175" fontId="5" fillId="14" borderId="76" xfId="0" applyNumberFormat="1" applyFont="1" applyFill="1" applyBorder="1" applyAlignment="1">
      <alignment horizontal="center" vertical="center"/>
    </xf>
    <xf numFmtId="173" fontId="5" fillId="14" borderId="76" xfId="0" applyNumberFormat="1" applyFont="1" applyFill="1" applyBorder="1" applyAlignment="1">
      <alignment horizontal="center" vertical="center"/>
    </xf>
    <xf numFmtId="0" fontId="4" fillId="14" borderId="78" xfId="0" applyFont="1" applyFill="1" applyBorder="1" applyAlignment="1">
      <alignment horizontal="center" vertical="center"/>
    </xf>
    <xf numFmtId="0" fontId="5" fillId="6" borderId="77" xfId="0" applyFont="1" applyFill="1" applyBorder="1" applyAlignment="1">
      <alignment horizontal="justify" vertical="center"/>
    </xf>
    <xf numFmtId="0" fontId="5" fillId="6" borderId="76" xfId="0" applyFont="1" applyFill="1" applyBorder="1" applyAlignment="1">
      <alignment horizontal="justify" vertical="center"/>
    </xf>
    <xf numFmtId="0" fontId="5" fillId="6" borderId="78" xfId="0" applyFont="1" applyFill="1" applyBorder="1" applyAlignment="1">
      <alignment horizontal="justify" vertical="center"/>
    </xf>
    <xf numFmtId="3" fontId="4" fillId="0" borderId="73" xfId="0" applyNumberFormat="1" applyFont="1" applyFill="1" applyBorder="1" applyAlignment="1">
      <alignment horizontal="center" vertical="center"/>
    </xf>
    <xf numFmtId="0" fontId="4" fillId="0" borderId="78" xfId="17" applyFont="1" applyFill="1" applyBorder="1" applyAlignment="1">
      <alignment horizontal="justify" vertical="center" wrapText="1"/>
    </xf>
    <xf numFmtId="1" fontId="4" fillId="0" borderId="75" xfId="0" applyNumberFormat="1" applyFont="1" applyFill="1" applyBorder="1" applyAlignment="1">
      <alignment horizontal="center" vertical="center"/>
    </xf>
    <xf numFmtId="0" fontId="4" fillId="0" borderId="85" xfId="0" applyFont="1" applyFill="1" applyBorder="1"/>
    <xf numFmtId="0" fontId="5" fillId="0" borderId="49" xfId="0" applyFont="1" applyFill="1" applyBorder="1" applyAlignment="1">
      <alignment vertical="center"/>
    </xf>
    <xf numFmtId="0" fontId="5" fillId="0" borderId="85" xfId="0" applyFont="1" applyFill="1" applyBorder="1" applyAlignment="1">
      <alignment vertical="center"/>
    </xf>
    <xf numFmtId="0" fontId="4" fillId="0" borderId="48" xfId="0" applyFont="1" applyFill="1" applyBorder="1" applyAlignment="1">
      <alignment horizontal="left" vertical="center" wrapText="1"/>
    </xf>
    <xf numFmtId="0" fontId="4" fillId="0" borderId="44" xfId="0" applyFont="1" applyFill="1" applyBorder="1"/>
    <xf numFmtId="0" fontId="4" fillId="0" borderId="48" xfId="0" applyFont="1" applyFill="1" applyBorder="1" applyAlignment="1">
      <alignment vertical="center" wrapText="1"/>
    </xf>
    <xf numFmtId="166" fontId="4" fillId="0" borderId="44" xfId="0" applyNumberFormat="1" applyFont="1" applyFill="1" applyBorder="1" applyAlignment="1">
      <alignment horizontal="right" vertical="center"/>
    </xf>
    <xf numFmtId="0" fontId="4" fillId="0" borderId="73" xfId="0" applyFont="1" applyFill="1" applyBorder="1" applyAlignment="1">
      <alignment horizontal="justify" vertical="center"/>
    </xf>
    <xf numFmtId="4" fontId="4" fillId="0" borderId="73" xfId="5" applyNumberFormat="1" applyFont="1" applyFill="1" applyBorder="1" applyAlignment="1">
      <alignment horizontal="right" vertical="center" indent="2"/>
    </xf>
    <xf numFmtId="1" fontId="4" fillId="0" borderId="73" xfId="0" applyNumberFormat="1" applyFont="1" applyFill="1" applyBorder="1" applyAlignment="1">
      <alignment horizontal="center" vertical="center"/>
    </xf>
    <xf numFmtId="1" fontId="4" fillId="0" borderId="77" xfId="0" applyNumberFormat="1" applyFont="1" applyFill="1" applyBorder="1" applyAlignment="1">
      <alignment horizontal="center" vertical="center"/>
    </xf>
    <xf numFmtId="0" fontId="4" fillId="0" borderId="44" xfId="0" applyFont="1" applyFill="1" applyBorder="1" applyAlignment="1">
      <alignment vertical="center" wrapText="1"/>
    </xf>
    <xf numFmtId="0" fontId="5" fillId="15" borderId="80" xfId="0" applyFont="1" applyFill="1" applyBorder="1" applyAlignment="1">
      <alignment vertical="center"/>
    </xf>
    <xf numFmtId="1" fontId="5" fillId="15" borderId="80" xfId="0" applyNumberFormat="1" applyFont="1" applyFill="1" applyBorder="1" applyAlignment="1">
      <alignment horizontal="justify" vertical="center"/>
    </xf>
    <xf numFmtId="0" fontId="5" fillId="15" borderId="74" xfId="0" applyFont="1" applyFill="1" applyBorder="1" applyAlignment="1">
      <alignment horizontal="left" vertical="center"/>
    </xf>
    <xf numFmtId="0" fontId="5" fillId="15" borderId="80" xfId="0" applyFont="1" applyFill="1" applyBorder="1" applyAlignment="1">
      <alignment horizontal="left" vertical="center"/>
    </xf>
    <xf numFmtId="0" fontId="5" fillId="15" borderId="80" xfId="0" applyFont="1" applyFill="1" applyBorder="1" applyAlignment="1">
      <alignment horizontal="justify" vertical="center"/>
    </xf>
    <xf numFmtId="166" fontId="5" fillId="15" borderId="80" xfId="5" applyFont="1" applyFill="1" applyBorder="1" applyAlignment="1">
      <alignment vertical="center"/>
    </xf>
    <xf numFmtId="4" fontId="5" fillId="15" borderId="80" xfId="5" applyNumberFormat="1" applyFont="1" applyFill="1" applyBorder="1" applyAlignment="1">
      <alignment horizontal="right" vertical="center" indent="2"/>
    </xf>
    <xf numFmtId="0" fontId="4" fillId="15" borderId="80" xfId="0" applyFont="1" applyFill="1" applyBorder="1"/>
    <xf numFmtId="0" fontId="14" fillId="15" borderId="80" xfId="0" applyFont="1" applyFill="1" applyBorder="1"/>
    <xf numFmtId="0" fontId="4" fillId="15" borderId="79"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justify" vertical="center"/>
    </xf>
    <xf numFmtId="9" fontId="4" fillId="0" borderId="74" xfId="4" applyFont="1" applyFill="1" applyBorder="1" applyAlignment="1">
      <alignment horizontal="center" vertical="center"/>
    </xf>
    <xf numFmtId="166" fontId="4" fillId="0" borderId="75" xfId="5" applyFont="1" applyFill="1" applyBorder="1" applyAlignment="1">
      <alignment horizontal="center" vertical="center"/>
    </xf>
    <xf numFmtId="14" fontId="4" fillId="0" borderId="73" xfId="0" applyNumberFormat="1" applyFont="1" applyFill="1" applyBorder="1" applyAlignment="1">
      <alignment vertical="center"/>
    </xf>
    <xf numFmtId="9" fontId="4" fillId="6" borderId="74" xfId="4" applyFont="1" applyFill="1" applyBorder="1" applyAlignment="1">
      <alignment horizontal="center" vertical="center"/>
    </xf>
    <xf numFmtId="1" fontId="4" fillId="0" borderId="78" xfId="0" applyNumberFormat="1" applyFont="1" applyBorder="1" applyAlignment="1">
      <alignment horizontal="center" vertical="center" wrapText="1"/>
    </xf>
    <xf numFmtId="0" fontId="4" fillId="0" borderId="75" xfId="0" applyFont="1" applyBorder="1" applyAlignment="1">
      <alignment horizontal="left" vertical="center" wrapText="1"/>
    </xf>
    <xf numFmtId="4" fontId="4" fillId="0" borderId="75" xfId="5" applyNumberFormat="1" applyFont="1" applyBorder="1" applyAlignment="1">
      <alignment horizontal="right" vertical="center" indent="2"/>
    </xf>
    <xf numFmtId="1" fontId="4" fillId="0" borderId="75" xfId="0" applyNumberFormat="1" applyFont="1" applyBorder="1" applyAlignment="1">
      <alignment horizontal="center" vertical="center" wrapText="1"/>
    </xf>
    <xf numFmtId="0" fontId="5" fillId="6" borderId="77" xfId="0" applyFont="1" applyFill="1" applyBorder="1" applyAlignment="1">
      <alignment vertical="center" wrapText="1"/>
    </xf>
    <xf numFmtId="0" fontId="5" fillId="6" borderId="76" xfId="0" applyFont="1" applyFill="1" applyBorder="1" applyAlignment="1">
      <alignment vertical="center" wrapText="1"/>
    </xf>
    <xf numFmtId="0" fontId="5" fillId="6" borderId="78" xfId="0" applyFont="1" applyFill="1" applyBorder="1" applyAlignment="1">
      <alignment vertical="center" wrapText="1"/>
    </xf>
    <xf numFmtId="9" fontId="4" fillId="0" borderId="75" xfId="4" applyFont="1" applyFill="1" applyBorder="1" applyAlignment="1">
      <alignment horizontal="center" vertical="center"/>
    </xf>
    <xf numFmtId="14" fontId="4" fillId="0" borderId="75" xfId="0" applyNumberFormat="1" applyFont="1" applyFill="1" applyBorder="1" applyAlignment="1">
      <alignment horizontal="right" vertical="center" wrapText="1"/>
    </xf>
    <xf numFmtId="14" fontId="4" fillId="6" borderId="75" xfId="0" applyNumberFormat="1" applyFont="1" applyFill="1" applyBorder="1" applyAlignment="1">
      <alignment horizontal="center" vertical="center"/>
    </xf>
    <xf numFmtId="1" fontId="5" fillId="15" borderId="42" xfId="0" applyNumberFormat="1" applyFont="1" applyFill="1" applyBorder="1" applyAlignment="1">
      <alignment horizontal="justify" vertical="center"/>
    </xf>
    <xf numFmtId="0" fontId="5" fillId="15" borderId="76" xfId="0" applyFont="1" applyFill="1" applyBorder="1" applyAlignment="1">
      <alignment horizontal="left" vertical="center"/>
    </xf>
    <xf numFmtId="0" fontId="5" fillId="15" borderId="76" xfId="0" applyFont="1" applyFill="1" applyBorder="1" applyAlignment="1">
      <alignment horizontal="justify" vertical="center"/>
    </xf>
    <xf numFmtId="166" fontId="5" fillId="15" borderId="76" xfId="5" applyFont="1" applyFill="1" applyBorder="1" applyAlignment="1">
      <alignment vertical="center"/>
    </xf>
    <xf numFmtId="4" fontId="5" fillId="15" borderId="76" xfId="5" applyNumberFormat="1" applyFont="1" applyFill="1" applyBorder="1" applyAlignment="1">
      <alignment horizontal="right" vertical="center" indent="2"/>
    </xf>
    <xf numFmtId="0" fontId="4" fillId="15" borderId="76" xfId="0" applyFont="1" applyFill="1" applyBorder="1"/>
    <xf numFmtId="0" fontId="4" fillId="15" borderId="78" xfId="0" applyFont="1" applyFill="1" applyBorder="1" applyAlignment="1">
      <alignment horizontal="center" vertical="center"/>
    </xf>
    <xf numFmtId="0" fontId="4" fillId="6" borderId="77" xfId="0" applyFont="1" applyFill="1" applyBorder="1" applyAlignment="1">
      <alignment horizontal="justify"/>
    </xf>
    <xf numFmtId="0" fontId="4" fillId="6" borderId="76" xfId="0" applyFont="1" applyFill="1" applyBorder="1" applyAlignment="1">
      <alignment horizontal="justify"/>
    </xf>
    <xf numFmtId="0" fontId="4" fillId="6" borderId="78" xfId="0" applyFont="1" applyFill="1" applyBorder="1" applyAlignment="1">
      <alignment horizontal="justify"/>
    </xf>
    <xf numFmtId="0" fontId="4" fillId="6" borderId="74" xfId="0" applyFont="1" applyFill="1" applyBorder="1" applyAlignment="1">
      <alignment horizontal="justify"/>
    </xf>
    <xf numFmtId="0" fontId="4" fillId="6" borderId="80" xfId="0" applyFont="1" applyFill="1" applyBorder="1" applyAlignment="1">
      <alignment horizontal="justify"/>
    </xf>
    <xf numFmtId="0" fontId="4" fillId="6" borderId="79" xfId="0" applyFont="1" applyFill="1" applyBorder="1" applyAlignment="1">
      <alignment horizontal="justify"/>
    </xf>
    <xf numFmtId="171" fontId="5" fillId="15" borderId="80" xfId="0" applyNumberFormat="1" applyFont="1" applyFill="1" applyBorder="1" applyAlignment="1">
      <alignment horizontal="center" vertical="center"/>
    </xf>
    <xf numFmtId="173" fontId="5" fillId="15" borderId="80" xfId="0" applyNumberFormat="1" applyFont="1" applyFill="1" applyBorder="1" applyAlignment="1">
      <alignment horizontal="center" vertical="center"/>
    </xf>
    <xf numFmtId="0" fontId="4" fillId="15" borderId="73" xfId="0" applyFont="1" applyFill="1" applyBorder="1" applyAlignment="1">
      <alignment wrapText="1"/>
    </xf>
    <xf numFmtId="0" fontId="4" fillId="0" borderId="7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9" xfId="0" applyFont="1" applyFill="1" applyBorder="1" applyAlignment="1">
      <alignment horizontal="center"/>
    </xf>
    <xf numFmtId="0" fontId="4" fillId="0" borderId="76" xfId="0" applyFont="1" applyFill="1" applyBorder="1" applyAlignment="1">
      <alignment horizontal="center" vertical="center"/>
    </xf>
    <xf numFmtId="4" fontId="5" fillId="14" borderId="76" xfId="5" applyNumberFormat="1" applyFont="1" applyFill="1" applyBorder="1" applyAlignment="1">
      <alignment horizontal="right" vertical="center" indent="2"/>
    </xf>
    <xf numFmtId="1" fontId="5" fillId="14" borderId="76" xfId="0" applyNumberFormat="1" applyFont="1" applyFill="1" applyBorder="1" applyAlignment="1">
      <alignment horizontal="center" vertical="center"/>
    </xf>
    <xf numFmtId="0" fontId="5" fillId="6" borderId="76" xfId="0" applyFont="1" applyFill="1" applyBorder="1" applyAlignment="1">
      <alignment vertical="center"/>
    </xf>
    <xf numFmtId="0" fontId="5" fillId="6" borderId="78" xfId="0" applyFont="1" applyFill="1" applyBorder="1" applyAlignment="1">
      <alignment vertical="center"/>
    </xf>
    <xf numFmtId="1" fontId="5" fillId="0" borderId="74" xfId="0" applyNumberFormat="1" applyFont="1" applyFill="1" applyBorder="1" applyAlignment="1">
      <alignment vertical="center"/>
    </xf>
    <xf numFmtId="1" fontId="5" fillId="0" borderId="80" xfId="0" applyNumberFormat="1" applyFont="1" applyFill="1" applyBorder="1" applyAlignment="1">
      <alignment vertical="center"/>
    </xf>
    <xf numFmtId="1" fontId="5" fillId="0" borderId="79" xfId="0" applyNumberFormat="1" applyFont="1" applyFill="1" applyBorder="1" applyAlignment="1">
      <alignment vertical="center"/>
    </xf>
    <xf numFmtId="0" fontId="5" fillId="0" borderId="80" xfId="0" applyFont="1" applyFill="1" applyBorder="1" applyAlignment="1">
      <alignment vertical="center"/>
    </xf>
    <xf numFmtId="0" fontId="5" fillId="0" borderId="79" xfId="0" applyFont="1" applyFill="1" applyBorder="1" applyAlignment="1">
      <alignment vertical="center"/>
    </xf>
    <xf numFmtId="0" fontId="4" fillId="0" borderId="80" xfId="0" applyFont="1" applyFill="1" applyBorder="1" applyAlignment="1">
      <alignment horizontal="justify"/>
    </xf>
    <xf numFmtId="0" fontId="4" fillId="0" borderId="73" xfId="0" applyFont="1" applyFill="1" applyBorder="1" applyAlignment="1">
      <alignment horizontal="center" vertical="center"/>
    </xf>
    <xf numFmtId="166" fontId="4" fillId="0" borderId="73" xfId="5" applyFont="1" applyFill="1" applyBorder="1" applyAlignment="1">
      <alignment horizontal="center" vertical="center"/>
    </xf>
    <xf numFmtId="14" fontId="4" fillId="0" borderId="41" xfId="0" applyNumberFormat="1" applyFont="1" applyFill="1" applyBorder="1" applyAlignment="1">
      <alignment vertical="center"/>
    </xf>
    <xf numFmtId="0" fontId="5" fillId="6" borderId="41" xfId="0" applyFont="1" applyFill="1" applyBorder="1" applyAlignment="1">
      <alignment horizontal="justify" vertical="center"/>
    </xf>
    <xf numFmtId="9" fontId="5" fillId="6" borderId="41" xfId="4" applyFont="1" applyFill="1" applyBorder="1" applyAlignment="1">
      <alignment horizontal="center" vertical="center"/>
    </xf>
    <xf numFmtId="4" fontId="5" fillId="0" borderId="41" xfId="5" applyNumberFormat="1" applyFont="1" applyFill="1" applyBorder="1" applyAlignment="1">
      <alignment horizontal="right" vertical="center" indent="2"/>
    </xf>
    <xf numFmtId="172" fontId="5" fillId="6" borderId="41" xfId="0" applyNumberFormat="1" applyFont="1" applyFill="1" applyBorder="1" applyAlignment="1">
      <alignment horizontal="center" vertical="center"/>
    </xf>
    <xf numFmtId="14" fontId="5" fillId="0" borderId="41" xfId="0" applyNumberFormat="1" applyFont="1" applyBorder="1" applyAlignment="1">
      <alignment vertical="center"/>
    </xf>
    <xf numFmtId="0" fontId="5" fillId="0" borderId="41" xfId="0" applyFont="1" applyBorder="1" applyAlignment="1">
      <alignment horizontal="justify" vertical="center" wrapText="1"/>
    </xf>
    <xf numFmtId="0" fontId="8" fillId="8" borderId="57" xfId="0" applyFont="1" applyFill="1" applyBorder="1" applyAlignment="1">
      <alignment horizontal="center" vertical="center" wrapText="1"/>
    </xf>
    <xf numFmtId="0" fontId="8" fillId="8" borderId="53" xfId="0" applyFont="1" applyFill="1" applyBorder="1" applyAlignment="1">
      <alignment horizontal="center" vertical="center" wrapText="1"/>
    </xf>
    <xf numFmtId="9" fontId="6" fillId="0" borderId="41" xfId="6" applyFont="1" applyFill="1" applyBorder="1" applyAlignment="1">
      <alignment horizontal="center" vertical="center" wrapText="1"/>
    </xf>
    <xf numFmtId="166" fontId="11" fillId="0" borderId="41" xfId="7" applyFont="1" applyFill="1" applyBorder="1" applyAlignment="1">
      <alignment horizontal="center" vertical="center" wrapText="1"/>
    </xf>
    <xf numFmtId="0" fontId="11" fillId="0" borderId="41" xfId="0" applyFont="1" applyFill="1" applyBorder="1" applyAlignment="1">
      <alignment horizontal="justify" vertical="center" wrapText="1"/>
    </xf>
    <xf numFmtId="166" fontId="11" fillId="0" borderId="57" xfId="7" applyFont="1" applyFill="1" applyBorder="1" applyAlignment="1">
      <alignment horizontal="center" vertical="center" wrapText="1"/>
    </xf>
    <xf numFmtId="166" fontId="11" fillId="0" borderId="53" xfId="7" applyFont="1" applyFill="1" applyBorder="1" applyAlignment="1">
      <alignment horizontal="center" vertical="center" wrapText="1"/>
    </xf>
    <xf numFmtId="166" fontId="11" fillId="0" borderId="20" xfId="7" applyFont="1" applyFill="1" applyBorder="1" applyAlignment="1">
      <alignment horizontal="center" vertical="center" wrapText="1"/>
    </xf>
    <xf numFmtId="3" fontId="4" fillId="0" borderId="57" xfId="0" applyNumberFormat="1" applyFont="1" applyFill="1" applyBorder="1" applyAlignment="1">
      <alignment horizontal="center" vertical="center"/>
    </xf>
    <xf numFmtId="3" fontId="4" fillId="0" borderId="53" xfId="0" applyNumberFormat="1" applyFont="1" applyFill="1" applyBorder="1" applyAlignment="1">
      <alignment horizontal="center" vertical="center"/>
    </xf>
    <xf numFmtId="3" fontId="11" fillId="0" borderId="57" xfId="0" applyNumberFormat="1" applyFont="1" applyFill="1" applyBorder="1" applyAlignment="1">
      <alignment horizontal="justify" vertical="center" wrapText="1"/>
    </xf>
    <xf numFmtId="3" fontId="11" fillId="0" borderId="53" xfId="0" applyNumberFormat="1" applyFont="1" applyFill="1" applyBorder="1" applyAlignment="1">
      <alignment horizontal="justify" vertical="center" wrapText="1"/>
    </xf>
    <xf numFmtId="3" fontId="11" fillId="0" borderId="43" xfId="0" applyNumberFormat="1" applyFont="1" applyFill="1" applyBorder="1" applyAlignment="1">
      <alignment horizontal="justify" vertical="center" wrapText="1"/>
    </xf>
    <xf numFmtId="0" fontId="4" fillId="0" borderId="57" xfId="17" applyFont="1" applyFill="1" applyBorder="1" applyAlignment="1">
      <alignment horizontal="justify" vertical="center" wrapText="1"/>
    </xf>
    <xf numFmtId="0" fontId="4" fillId="0" borderId="53" xfId="17" applyFont="1" applyFill="1" applyBorder="1" applyAlignment="1">
      <alignment horizontal="justify" vertical="center" wrapText="1"/>
    </xf>
    <xf numFmtId="0" fontId="4" fillId="0" borderId="43" xfId="17" applyFont="1" applyFill="1" applyBorder="1" applyAlignment="1">
      <alignment horizontal="justify" vertical="center" wrapText="1"/>
    </xf>
    <xf numFmtId="0" fontId="11" fillId="0" borderId="5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57" xfId="0" applyFont="1" applyFill="1" applyBorder="1" applyAlignment="1">
      <alignment horizontal="justify" vertical="center" wrapText="1"/>
    </xf>
    <xf numFmtId="0" fontId="11" fillId="0" borderId="53" xfId="0" applyFont="1" applyFill="1" applyBorder="1" applyAlignment="1">
      <alignment horizontal="justify" vertical="center" wrapText="1"/>
    </xf>
    <xf numFmtId="0" fontId="11" fillId="0" borderId="20" xfId="0" applyFont="1" applyFill="1" applyBorder="1" applyAlignment="1">
      <alignment horizontal="justify" vertical="center" wrapText="1"/>
    </xf>
    <xf numFmtId="0" fontId="4" fillId="0" borderId="57" xfId="9" applyFont="1" applyFill="1" applyBorder="1" applyAlignment="1">
      <alignment horizontal="justify" vertical="center" wrapText="1"/>
    </xf>
    <xf numFmtId="0" fontId="4" fillId="0" borderId="43" xfId="9" applyFont="1" applyFill="1" applyBorder="1" applyAlignment="1">
      <alignment horizontal="justify" vertical="center" wrapText="1"/>
    </xf>
    <xf numFmtId="166" fontId="6" fillId="0" borderId="57" xfId="7" applyFont="1" applyFill="1" applyBorder="1" applyAlignment="1" applyProtection="1">
      <alignment horizontal="center" vertical="center"/>
    </xf>
    <xf numFmtId="166" fontId="6" fillId="0" borderId="43" xfId="7" applyFont="1" applyFill="1" applyBorder="1" applyAlignment="1" applyProtection="1">
      <alignment horizontal="center" vertical="center"/>
    </xf>
    <xf numFmtId="1" fontId="11" fillId="0" borderId="57" xfId="0" applyNumberFormat="1" applyFont="1" applyFill="1" applyBorder="1" applyAlignment="1">
      <alignment horizontal="center" vertical="center" wrapText="1"/>
    </xf>
    <xf numFmtId="1" fontId="11" fillId="0" borderId="43" xfId="0" applyNumberFormat="1"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1" xfId="0" applyFont="1" applyFill="1" applyBorder="1" applyAlignment="1">
      <alignment horizontal="justify" vertical="center" wrapText="1"/>
    </xf>
    <xf numFmtId="0" fontId="6" fillId="0" borderId="42" xfId="0" applyFont="1" applyFill="1" applyBorder="1" applyAlignment="1">
      <alignment horizontal="center" vertical="center" wrapText="1"/>
    </xf>
    <xf numFmtId="9" fontId="6" fillId="0" borderId="57" xfId="6" applyNumberFormat="1" applyFont="1" applyFill="1" applyBorder="1" applyAlignment="1">
      <alignment horizontal="center" vertical="center" wrapText="1"/>
    </xf>
    <xf numFmtId="9" fontId="6" fillId="0" borderId="43" xfId="6" applyNumberFormat="1"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8" fillId="8" borderId="55"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5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11" fillId="0" borderId="41" xfId="0"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3" fontId="11" fillId="0" borderId="59"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36" xfId="0" applyNumberFormat="1" applyFont="1" applyFill="1" applyBorder="1" applyAlignment="1">
      <alignment horizontal="center" vertical="center" wrapText="1"/>
    </xf>
    <xf numFmtId="0" fontId="9" fillId="9" borderId="42" xfId="0" applyFont="1" applyFill="1" applyBorder="1" applyAlignment="1">
      <alignment horizontal="center" vertical="center"/>
    </xf>
    <xf numFmtId="0" fontId="9" fillId="9" borderId="11" xfId="0" applyFont="1" applyFill="1" applyBorder="1" applyAlignment="1">
      <alignment horizontal="center" vertical="center"/>
    </xf>
    <xf numFmtId="0" fontId="9" fillId="9" borderId="42"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8" fillId="8" borderId="57" xfId="0" applyFont="1" applyFill="1" applyBorder="1" applyAlignment="1">
      <alignment horizontal="center" vertical="center" textRotation="90" wrapText="1"/>
    </xf>
    <xf numFmtId="0" fontId="8" fillId="8" borderId="53" xfId="0" applyFont="1" applyFill="1" applyBorder="1" applyAlignment="1">
      <alignment horizontal="center" vertical="center" textRotation="90" wrapText="1"/>
    </xf>
    <xf numFmtId="0" fontId="8" fillId="8" borderId="43" xfId="0" applyFont="1" applyFill="1" applyBorder="1" applyAlignment="1">
      <alignment horizontal="center" vertical="center" textRotation="90" wrapText="1"/>
    </xf>
    <xf numFmtId="3" fontId="9" fillId="9" borderId="42" xfId="0" applyNumberFormat="1" applyFont="1" applyFill="1" applyBorder="1" applyAlignment="1">
      <alignment horizontal="center" vertical="center" wrapText="1"/>
    </xf>
    <xf numFmtId="3" fontId="9" fillId="9" borderId="11" xfId="0" applyNumberFormat="1" applyFont="1" applyFill="1" applyBorder="1" applyAlignment="1">
      <alignment horizontal="center" vertical="center" wrapText="1"/>
    </xf>
    <xf numFmtId="0" fontId="11" fillId="0" borderId="43" xfId="0" applyFont="1" applyFill="1" applyBorder="1" applyAlignment="1">
      <alignment horizontal="center" vertical="center" wrapText="1"/>
    </xf>
    <xf numFmtId="166" fontId="11" fillId="0" borderId="43" xfId="7" applyFont="1" applyFill="1" applyBorder="1" applyAlignment="1">
      <alignment horizontal="center" vertical="center" wrapText="1"/>
    </xf>
    <xf numFmtId="1" fontId="11" fillId="0" borderId="53"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8" xfId="0" applyFont="1" applyBorder="1" applyAlignment="1">
      <alignment horizontal="center" vertical="center"/>
    </xf>
    <xf numFmtId="0" fontId="8" fillId="0" borderId="9" xfId="0" applyFont="1" applyBorder="1" applyAlignment="1">
      <alignment horizontal="center" vertical="center"/>
    </xf>
    <xf numFmtId="0" fontId="8" fillId="0" borderId="41"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1" fontId="8" fillId="8" borderId="55" xfId="0" applyNumberFormat="1" applyFont="1" applyFill="1" applyBorder="1" applyAlignment="1">
      <alignment horizontal="center" vertical="center" wrapText="1"/>
    </xf>
    <xf numFmtId="1" fontId="8" fillId="8" borderId="18" xfId="0" applyNumberFormat="1" applyFont="1" applyFill="1" applyBorder="1" applyAlignment="1">
      <alignment horizontal="center" vertical="center" wrapText="1"/>
    </xf>
    <xf numFmtId="0" fontId="9" fillId="9" borderId="57" xfId="0" applyFont="1" applyFill="1" applyBorder="1" applyAlignment="1">
      <alignment horizontal="center" vertical="center" textRotation="90" wrapText="1"/>
    </xf>
    <xf numFmtId="0" fontId="9" fillId="9" borderId="53" xfId="0" applyFont="1" applyFill="1" applyBorder="1" applyAlignment="1">
      <alignment horizontal="center" vertical="center" textRotation="90" wrapText="1"/>
    </xf>
    <xf numFmtId="0" fontId="9" fillId="9" borderId="43" xfId="0" applyFont="1" applyFill="1" applyBorder="1" applyAlignment="1">
      <alignment horizontal="center" vertical="center" textRotation="90" wrapText="1"/>
    </xf>
    <xf numFmtId="170" fontId="8" fillId="8" borderId="57" xfId="0" applyNumberFormat="1" applyFont="1" applyFill="1" applyBorder="1" applyAlignment="1">
      <alignment horizontal="center" vertical="center" wrapText="1"/>
    </xf>
    <xf numFmtId="170" fontId="8" fillId="8" borderId="53" xfId="0" applyNumberFormat="1" applyFont="1" applyFill="1" applyBorder="1" applyAlignment="1">
      <alignment horizontal="center" vertical="center" wrapText="1"/>
    </xf>
    <xf numFmtId="170" fontId="8" fillId="8" borderId="43" xfId="0" applyNumberFormat="1" applyFont="1" applyFill="1" applyBorder="1" applyAlignment="1">
      <alignment horizontal="center" vertical="center" wrapText="1"/>
    </xf>
    <xf numFmtId="3" fontId="8" fillId="8" borderId="57" xfId="0" applyNumberFormat="1" applyFont="1" applyFill="1" applyBorder="1" applyAlignment="1">
      <alignment horizontal="center" vertical="center" wrapText="1"/>
    </xf>
    <xf numFmtId="3" fontId="8" fillId="8" borderId="53" xfId="0" applyNumberFormat="1" applyFont="1" applyFill="1" applyBorder="1" applyAlignment="1">
      <alignment horizontal="center" vertical="center" wrapText="1"/>
    </xf>
    <xf numFmtId="49" fontId="8" fillId="8" borderId="57" xfId="0" applyNumberFormat="1" applyFont="1" applyFill="1" applyBorder="1" applyAlignment="1">
      <alignment horizontal="center" vertical="center" textRotation="90" wrapText="1"/>
    </xf>
    <xf numFmtId="49" fontId="8" fillId="8" borderId="53" xfId="0" applyNumberFormat="1" applyFont="1" applyFill="1" applyBorder="1" applyAlignment="1">
      <alignment horizontal="center" vertical="center" textRotation="90" wrapText="1"/>
    </xf>
    <xf numFmtId="49" fontId="8" fillId="8" borderId="43" xfId="0" applyNumberFormat="1" applyFont="1" applyFill="1" applyBorder="1" applyAlignment="1">
      <alignment horizontal="center" vertical="center" textRotation="90" wrapText="1"/>
    </xf>
    <xf numFmtId="10" fontId="9" fillId="8" borderId="57" xfId="6" applyNumberFormat="1" applyFont="1" applyFill="1" applyBorder="1" applyAlignment="1">
      <alignment horizontal="center" vertical="center" wrapText="1"/>
    </xf>
    <xf numFmtId="10" fontId="9" fillId="8" borderId="53" xfId="6" applyNumberFormat="1" applyFont="1" applyFill="1" applyBorder="1" applyAlignment="1">
      <alignment horizontal="center" vertical="center" wrapText="1"/>
    </xf>
    <xf numFmtId="166" fontId="8" fillId="8" borderId="57" xfId="7" applyFont="1" applyFill="1" applyBorder="1" applyAlignment="1">
      <alignment horizontal="center" vertical="center" wrapText="1"/>
    </xf>
    <xf numFmtId="166" fontId="8" fillId="8" borderId="53" xfId="7" applyFont="1" applyFill="1" applyBorder="1" applyAlignment="1">
      <alignment horizontal="center" vertical="center" wrapText="1"/>
    </xf>
    <xf numFmtId="170" fontId="11" fillId="0" borderId="41" xfId="0" applyNumberFormat="1" applyFont="1" applyFill="1" applyBorder="1" applyAlignment="1">
      <alignment horizontal="center" vertical="center" wrapText="1"/>
    </xf>
    <xf numFmtId="170" fontId="11" fillId="0" borderId="12" xfId="0" applyNumberFormat="1"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1" fontId="4" fillId="0" borderId="16" xfId="0" applyNumberFormat="1" applyFont="1" applyBorder="1" applyAlignment="1">
      <alignment horizontal="center"/>
    </xf>
    <xf numFmtId="1" fontId="4" fillId="0" borderId="0" xfId="0" applyNumberFormat="1" applyFont="1" applyBorder="1" applyAlignment="1">
      <alignment horizontal="center"/>
    </xf>
    <xf numFmtId="1" fontId="4" fillId="0" borderId="18" xfId="0" applyNumberFormat="1" applyFont="1" applyBorder="1" applyAlignment="1">
      <alignment horizontal="center"/>
    </xf>
    <xf numFmtId="1" fontId="4" fillId="0" borderId="42" xfId="0" applyNumberFormat="1" applyFont="1" applyBorder="1" applyAlignment="1">
      <alignment horizontal="center"/>
    </xf>
    <xf numFmtId="1" fontId="4" fillId="0" borderId="11" xfId="0" applyNumberFormat="1" applyFont="1" applyBorder="1" applyAlignment="1">
      <alignment horizontal="center"/>
    </xf>
    <xf numFmtId="1" fontId="4" fillId="0" borderId="12" xfId="0" applyNumberFormat="1" applyFont="1" applyBorder="1" applyAlignment="1">
      <alignment horizontal="center"/>
    </xf>
    <xf numFmtId="3" fontId="4" fillId="0" borderId="57" xfId="0" applyNumberFormat="1" applyFont="1" applyBorder="1" applyAlignment="1">
      <alignment horizontal="center" vertical="center"/>
    </xf>
    <xf numFmtId="3" fontId="4" fillId="0" borderId="53" xfId="0" applyNumberFormat="1" applyFont="1" applyBorder="1" applyAlignment="1">
      <alignment horizontal="center" vertical="center"/>
    </xf>
    <xf numFmtId="3" fontId="4" fillId="0" borderId="20" xfId="0" applyNumberFormat="1" applyFont="1" applyBorder="1" applyAlignment="1">
      <alignment horizontal="center" vertical="center"/>
    </xf>
    <xf numFmtId="1" fontId="4" fillId="0" borderId="57" xfId="0" applyNumberFormat="1" applyFont="1" applyFill="1" applyBorder="1" applyAlignment="1">
      <alignment horizontal="center" vertical="center"/>
    </xf>
    <xf numFmtId="1" fontId="4" fillId="0" borderId="53"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9" fontId="4" fillId="0" borderId="57" xfId="4" applyFont="1" applyFill="1" applyBorder="1" applyAlignment="1">
      <alignment horizontal="center" vertical="center"/>
    </xf>
    <xf numFmtId="9" fontId="4" fillId="0" borderId="53" xfId="4" applyFont="1" applyFill="1" applyBorder="1" applyAlignment="1">
      <alignment horizontal="center" vertical="center"/>
    </xf>
    <xf numFmtId="9" fontId="4" fillId="0" borderId="43" xfId="4" applyFont="1" applyFill="1" applyBorder="1" applyAlignment="1">
      <alignment horizontal="center" vertical="center"/>
    </xf>
    <xf numFmtId="0" fontId="4" fillId="0" borderId="64" xfId="0" applyFont="1" applyBorder="1" applyAlignment="1">
      <alignment vertical="center" wrapText="1"/>
    </xf>
    <xf numFmtId="0" fontId="4" fillId="0" borderId="52" xfId="0" applyFont="1" applyBorder="1" applyAlignment="1">
      <alignment vertical="center" wrapText="1"/>
    </xf>
    <xf numFmtId="0" fontId="4" fillId="0" borderId="39" xfId="0" applyFont="1" applyBorder="1" applyAlignment="1">
      <alignment vertical="center" wrapText="1"/>
    </xf>
    <xf numFmtId="0" fontId="4" fillId="0" borderId="0" xfId="0" applyFont="1" applyAlignment="1">
      <alignment horizontal="justify" vertical="center" wrapText="1"/>
    </xf>
    <xf numFmtId="0" fontId="4" fillId="0" borderId="16" xfId="0" applyFont="1" applyBorder="1" applyAlignment="1">
      <alignment horizontal="justify" vertical="center" wrapText="1"/>
    </xf>
    <xf numFmtId="0" fontId="4" fillId="0" borderId="41" xfId="0" applyFont="1" applyBorder="1" applyAlignment="1">
      <alignment horizontal="center" vertical="center" wrapText="1"/>
    </xf>
    <xf numFmtId="0" fontId="4" fillId="0" borderId="12" xfId="0" applyFont="1" applyBorder="1" applyAlignment="1">
      <alignment horizontal="justify" vertical="center" wrapText="1"/>
    </xf>
    <xf numFmtId="1" fontId="4" fillId="0" borderId="57" xfId="0" applyNumberFormat="1" applyFont="1" applyBorder="1" applyAlignment="1">
      <alignment horizontal="center" vertical="center" wrapText="1"/>
    </xf>
    <xf numFmtId="1" fontId="4" fillId="0" borderId="53" xfId="0" applyNumberFormat="1" applyFont="1" applyBorder="1" applyAlignment="1">
      <alignment horizontal="center" vertical="center" wrapText="1"/>
    </xf>
    <xf numFmtId="1" fontId="4" fillId="0" borderId="43" xfId="0" applyNumberFormat="1" applyFont="1" applyBorder="1" applyAlignment="1">
      <alignment horizontal="center" vertical="center" wrapText="1"/>
    </xf>
    <xf numFmtId="174" fontId="4" fillId="0" borderId="41" xfId="0" applyNumberFormat="1" applyFont="1" applyBorder="1" applyAlignment="1">
      <alignment horizontal="center" vertical="center"/>
    </xf>
    <xf numFmtId="174" fontId="4" fillId="0" borderId="57" xfId="0" applyNumberFormat="1" applyFont="1" applyBorder="1" applyAlignment="1">
      <alignment horizontal="center" vertical="center"/>
    </xf>
    <xf numFmtId="1" fontId="4" fillId="0" borderId="41"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7"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57" xfId="0" applyFont="1" applyFill="1" applyBorder="1" applyAlignment="1">
      <alignment horizontal="justify" vertical="center" wrapText="1"/>
    </xf>
    <xf numFmtId="0" fontId="6" fillId="0" borderId="43" xfId="0" applyFont="1" applyFill="1" applyBorder="1" applyAlignment="1">
      <alignment horizontal="justify" vertical="center" wrapText="1"/>
    </xf>
    <xf numFmtId="1" fontId="6" fillId="0" borderId="57" xfId="0" applyNumberFormat="1" applyFont="1" applyFill="1" applyBorder="1" applyAlignment="1">
      <alignment horizontal="center" vertical="center"/>
    </xf>
    <xf numFmtId="1" fontId="6" fillId="0" borderId="43" xfId="0" applyNumberFormat="1" applyFont="1" applyFill="1" applyBorder="1" applyAlignment="1">
      <alignment horizontal="center" vertical="center"/>
    </xf>
    <xf numFmtId="0" fontId="6" fillId="0" borderId="57" xfId="0" applyFont="1" applyFill="1" applyBorder="1" applyAlignment="1" applyProtection="1">
      <alignment horizontal="justify" vertical="center" wrapText="1"/>
      <protection locked="0"/>
    </xf>
    <xf numFmtId="0" fontId="6" fillId="0" borderId="43" xfId="0" applyFont="1" applyFill="1" applyBorder="1" applyAlignment="1" applyProtection="1">
      <alignment horizontal="justify" vertical="center" wrapText="1"/>
      <protection locked="0"/>
    </xf>
    <xf numFmtId="0" fontId="6" fillId="0" borderId="20" xfId="0" applyFont="1" applyBorder="1" applyAlignment="1">
      <alignment horizontal="center" vertical="center" wrapText="1"/>
    </xf>
    <xf numFmtId="0" fontId="6" fillId="0" borderId="20" xfId="0" applyFont="1" applyBorder="1" applyAlignment="1">
      <alignment horizontal="justify" vertical="center" wrapText="1"/>
    </xf>
    <xf numFmtId="0" fontId="6" fillId="0" borderId="20" xfId="0" applyFont="1" applyFill="1" applyBorder="1" applyAlignment="1" applyProtection="1">
      <alignment horizontal="justify" vertical="center" wrapText="1"/>
      <protection locked="0"/>
    </xf>
    <xf numFmtId="1" fontId="6" fillId="0" borderId="20" xfId="0" applyNumberFormat="1" applyFont="1" applyFill="1" applyBorder="1" applyAlignment="1">
      <alignment horizontal="center" vertical="center"/>
    </xf>
    <xf numFmtId="1" fontId="4" fillId="0" borderId="16" xfId="0" applyNumberFormat="1" applyFont="1" applyBorder="1" applyAlignment="1">
      <alignment horizontal="justify"/>
    </xf>
    <xf numFmtId="0" fontId="5" fillId="0" borderId="0" xfId="0" applyFont="1" applyBorder="1" applyAlignment="1">
      <alignment horizontal="justify" vertical="center" wrapText="1"/>
    </xf>
    <xf numFmtId="0" fontId="5" fillId="0" borderId="18" xfId="0" applyFont="1" applyBorder="1" applyAlignment="1">
      <alignment horizontal="justify" vertical="center" wrapText="1"/>
    </xf>
    <xf numFmtId="0" fontId="4" fillId="0" borderId="16" xfId="0" applyFont="1" applyBorder="1" applyAlignment="1">
      <alignment horizontal="justify"/>
    </xf>
    <xf numFmtId="0" fontId="5" fillId="0" borderId="0" xfId="0" applyFont="1" applyAlignment="1">
      <alignment horizontal="justify" vertical="center" wrapText="1"/>
    </xf>
    <xf numFmtId="0" fontId="4" fillId="0" borderId="0" xfId="0" applyFont="1" applyAlignment="1">
      <alignment horizontal="justify"/>
    </xf>
    <xf numFmtId="0" fontId="4" fillId="0" borderId="41" xfId="0" applyFont="1" applyBorder="1" applyAlignment="1">
      <alignment horizontal="justify" vertical="center" wrapText="1"/>
    </xf>
    <xf numFmtId="0" fontId="4" fillId="0" borderId="12" xfId="0" applyFont="1" applyFill="1" applyBorder="1" applyAlignment="1">
      <alignment horizontal="justify" vertical="center" wrapText="1"/>
    </xf>
    <xf numFmtId="1" fontId="4" fillId="0" borderId="41" xfId="0" applyNumberFormat="1" applyFont="1" applyFill="1" applyBorder="1" applyAlignment="1">
      <alignment horizontal="center" vertical="center"/>
    </xf>
    <xf numFmtId="0" fontId="4" fillId="0" borderId="41" xfId="0" applyFont="1" applyFill="1" applyBorder="1" applyAlignment="1">
      <alignment horizontal="justify" vertical="center"/>
    </xf>
    <xf numFmtId="9" fontId="4" fillId="0" borderId="42" xfId="4" applyFont="1" applyFill="1" applyBorder="1" applyAlignment="1">
      <alignment horizontal="center" vertical="center"/>
    </xf>
    <xf numFmtId="3" fontId="4" fillId="0" borderId="41" xfId="0" applyNumberFormat="1" applyFont="1" applyFill="1" applyBorder="1" applyAlignment="1">
      <alignment horizontal="center" vertical="center"/>
    </xf>
    <xf numFmtId="0" fontId="4" fillId="0" borderId="12" xfId="0" applyFont="1" applyBorder="1" applyAlignment="1">
      <alignment horizontal="justify" vertical="center"/>
    </xf>
    <xf numFmtId="0" fontId="4" fillId="0" borderId="55" xfId="0" applyFont="1" applyBorder="1" applyAlignment="1">
      <alignment horizontal="justify" vertical="center"/>
    </xf>
    <xf numFmtId="3" fontId="4" fillId="0" borderId="43" xfId="0" applyNumberFormat="1" applyFont="1" applyBorder="1" applyAlignment="1">
      <alignment horizontal="center" vertical="center"/>
    </xf>
    <xf numFmtId="0" fontId="4" fillId="0" borderId="41" xfId="0" applyFont="1" applyFill="1" applyBorder="1" applyAlignment="1">
      <alignment horizontal="justify" vertical="center" wrapText="1"/>
    </xf>
    <xf numFmtId="2" fontId="4" fillId="0" borderId="41" xfId="0" applyNumberFormat="1" applyFont="1" applyFill="1" applyBorder="1" applyAlignment="1">
      <alignment horizontal="center" vertical="center" wrapText="1"/>
    </xf>
    <xf numFmtId="0" fontId="4" fillId="0" borderId="43" xfId="0" applyFont="1" applyFill="1" applyBorder="1" applyAlignment="1">
      <alignment horizontal="justify" vertical="center" wrapText="1"/>
    </xf>
    <xf numFmtId="9" fontId="4" fillId="0" borderId="41" xfId="4" applyFont="1" applyFill="1" applyBorder="1" applyAlignment="1">
      <alignment horizontal="center" vertical="center" wrapText="1"/>
    </xf>
    <xf numFmtId="166" fontId="4" fillId="0" borderId="43" xfId="5" applyFont="1" applyFill="1" applyBorder="1" applyAlignment="1">
      <alignment horizontal="center" vertical="center" wrapText="1"/>
    </xf>
    <xf numFmtId="166" fontId="4" fillId="0" borderId="41" xfId="5" applyFont="1" applyFill="1" applyBorder="1" applyAlignment="1">
      <alignment horizontal="center" vertical="center" wrapText="1"/>
    </xf>
    <xf numFmtId="0" fontId="4" fillId="0" borderId="57"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57" xfId="0" applyFont="1" applyFill="1" applyBorder="1" applyAlignment="1">
      <alignment horizontal="justify" vertical="center" wrapText="1"/>
    </xf>
    <xf numFmtId="0" fontId="4" fillId="0" borderId="53" xfId="0" applyFont="1" applyFill="1" applyBorder="1" applyAlignment="1">
      <alignment horizontal="justify" vertical="center" wrapText="1"/>
    </xf>
    <xf numFmtId="14" fontId="4" fillId="0" borderId="41" xfId="0" applyNumberFormat="1" applyFont="1" applyFill="1" applyBorder="1" applyAlignment="1">
      <alignment horizontal="center" vertical="center"/>
    </xf>
    <xf numFmtId="174" fontId="4" fillId="0" borderId="72" xfId="0" applyNumberFormat="1" applyFont="1" applyBorder="1" applyAlignment="1">
      <alignment horizontal="center" vertical="center"/>
    </xf>
    <xf numFmtId="174" fontId="4" fillId="0" borderId="53" xfId="0" applyNumberFormat="1" applyFont="1" applyBorder="1" applyAlignment="1">
      <alignment horizontal="center" vertical="center"/>
    </xf>
    <xf numFmtId="174" fontId="4" fillId="0" borderId="43" xfId="0" applyNumberFormat="1" applyFont="1" applyBorder="1" applyAlignment="1">
      <alignment horizontal="center" vertical="center"/>
    </xf>
    <xf numFmtId="0" fontId="4" fillId="0" borderId="4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2" xfId="0" applyFont="1" applyFill="1" applyBorder="1" applyAlignment="1">
      <alignment horizontal="center" vertical="center" wrapText="1"/>
    </xf>
    <xf numFmtId="9" fontId="4" fillId="0" borderId="11" xfId="4" applyFont="1" applyFill="1" applyBorder="1" applyAlignment="1">
      <alignment horizontal="center" vertical="center" wrapText="1"/>
    </xf>
    <xf numFmtId="3" fontId="4" fillId="0" borderId="72" xfId="0" applyNumberFormat="1" applyFont="1" applyBorder="1" applyAlignment="1">
      <alignment horizontal="center" vertical="center"/>
    </xf>
    <xf numFmtId="0" fontId="4" fillId="0" borderId="0" xfId="0" applyFont="1" applyFill="1" applyBorder="1" applyAlignment="1">
      <alignment horizontal="center"/>
    </xf>
    <xf numFmtId="1" fontId="4" fillId="0" borderId="73" xfId="0" applyNumberFormat="1" applyFont="1" applyBorder="1" applyAlignment="1">
      <alignment horizontal="center" vertical="center" wrapText="1"/>
    </xf>
    <xf numFmtId="0" fontId="4" fillId="0" borderId="73" xfId="0" applyFont="1" applyBorder="1" applyAlignment="1">
      <alignment horizontal="justify" vertical="center" wrapText="1"/>
    </xf>
    <xf numFmtId="0" fontId="4" fillId="0" borderId="73" xfId="0" applyFont="1" applyFill="1" applyBorder="1" applyAlignment="1">
      <alignment horizontal="justify" vertical="center" wrapText="1"/>
    </xf>
    <xf numFmtId="1" fontId="4" fillId="0" borderId="74" xfId="0" applyNumberFormat="1" applyFont="1" applyFill="1" applyBorder="1" applyAlignment="1">
      <alignment horizontal="center" vertical="center" wrapText="1"/>
    </xf>
    <xf numFmtId="1" fontId="4" fillId="0" borderId="42" xfId="0" applyNumberFormat="1"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8"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4" fillId="0" borderId="73" xfId="4" applyFont="1" applyFill="1" applyBorder="1" applyAlignment="1">
      <alignment horizontal="center" vertical="center"/>
    </xf>
    <xf numFmtId="9" fontId="4" fillId="0" borderId="41" xfId="4" applyFont="1" applyFill="1" applyBorder="1" applyAlignment="1">
      <alignment horizontal="center" vertical="center"/>
    </xf>
    <xf numFmtId="166" fontId="4" fillId="0" borderId="72" xfId="5" applyFont="1" applyFill="1" applyBorder="1" applyAlignment="1">
      <alignment horizontal="center" vertical="center" wrapText="1"/>
    </xf>
    <xf numFmtId="166" fontId="4" fillId="0" borderId="53" xfId="5" applyFont="1" applyFill="1" applyBorder="1" applyAlignment="1">
      <alignment horizontal="center" vertical="center" wrapText="1"/>
    </xf>
    <xf numFmtId="0" fontId="4" fillId="0" borderId="72" xfId="0" applyFont="1" applyBorder="1" applyAlignment="1">
      <alignment horizontal="justify" vertical="center" wrapText="1"/>
    </xf>
    <xf numFmtId="1" fontId="4" fillId="0" borderId="72" xfId="0" applyNumberFormat="1" applyFont="1" applyBorder="1" applyAlignment="1">
      <alignment horizontal="center" vertical="center" wrapText="1"/>
    </xf>
    <xf numFmtId="165" fontId="4" fillId="0" borderId="41" xfId="28" applyFont="1" applyFill="1" applyBorder="1" applyAlignment="1">
      <alignment horizontal="center" vertical="center"/>
    </xf>
    <xf numFmtId="166" fontId="4" fillId="0" borderId="41" xfId="5" applyFont="1" applyFill="1" applyBorder="1" applyAlignment="1">
      <alignment horizontal="center" vertical="center"/>
    </xf>
    <xf numFmtId="1" fontId="4" fillId="0" borderId="41" xfId="0" applyNumberFormat="1" applyFont="1" applyFill="1" applyBorder="1" applyAlignment="1">
      <alignment horizontal="center" vertical="center" wrapText="1"/>
    </xf>
    <xf numFmtId="9" fontId="4" fillId="0" borderId="57" xfId="4" applyFont="1" applyFill="1" applyBorder="1" applyAlignment="1">
      <alignment horizontal="center" vertical="center" wrapText="1"/>
    </xf>
    <xf numFmtId="9" fontId="4" fillId="0" borderId="53" xfId="4" applyFont="1" applyFill="1" applyBorder="1" applyAlignment="1">
      <alignment horizontal="center" vertical="center" wrapText="1"/>
    </xf>
    <xf numFmtId="3" fontId="4" fillId="0" borderId="43"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7" xfId="0" applyFont="1" applyFill="1" applyBorder="1" applyAlignment="1">
      <alignment horizontal="center" vertical="center" wrapText="1"/>
    </xf>
    <xf numFmtId="0" fontId="5" fillId="15" borderId="11" xfId="0" applyFont="1" applyFill="1" applyBorder="1" applyAlignment="1">
      <alignment horizontal="left" vertical="center"/>
    </xf>
    <xf numFmtId="3" fontId="4" fillId="0" borderId="41" xfId="0" applyNumberFormat="1" applyFont="1" applyBorder="1" applyAlignment="1">
      <alignment horizontal="justify" vertical="center" wrapText="1"/>
    </xf>
    <xf numFmtId="2" fontId="4" fillId="0" borderId="57" xfId="0" applyNumberFormat="1" applyFont="1" applyFill="1" applyBorder="1" applyAlignment="1">
      <alignment horizontal="center" vertical="center" wrapText="1"/>
    </xf>
    <xf numFmtId="0" fontId="4" fillId="0" borderId="57" xfId="0" applyFont="1" applyFill="1" applyBorder="1" applyAlignment="1">
      <alignment horizontal="justify" vertical="center"/>
    </xf>
    <xf numFmtId="3" fontId="4" fillId="0" borderId="42" xfId="0" applyNumberFormat="1" applyFont="1" applyFill="1" applyBorder="1" applyAlignment="1">
      <alignment horizontal="center" vertical="center"/>
    </xf>
    <xf numFmtId="3" fontId="4" fillId="0" borderId="56" xfId="0" applyNumberFormat="1" applyFont="1" applyFill="1" applyBorder="1" applyAlignment="1">
      <alignment horizontal="center" vertical="center"/>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9" fontId="6" fillId="0" borderId="57" xfId="4" applyFont="1" applyFill="1" applyBorder="1" applyAlignment="1">
      <alignment horizontal="center" vertical="center"/>
    </xf>
    <xf numFmtId="9" fontId="6" fillId="0" borderId="43" xfId="4" applyFont="1" applyFill="1" applyBorder="1" applyAlignment="1">
      <alignment horizontal="center" vertical="center"/>
    </xf>
    <xf numFmtId="9" fontId="4" fillId="0" borderId="20" xfId="4" applyFont="1" applyFill="1" applyBorder="1" applyAlignment="1">
      <alignment horizontal="center" vertical="center"/>
    </xf>
    <xf numFmtId="0" fontId="10" fillId="0" borderId="48" xfId="0" applyFont="1" applyBorder="1" applyAlignment="1">
      <alignment horizontal="justify" vertical="center" wrapText="1"/>
    </xf>
    <xf numFmtId="0" fontId="10" fillId="0" borderId="66" xfId="0" applyFont="1" applyBorder="1" applyAlignment="1">
      <alignment horizontal="justify" vertical="center" wrapText="1"/>
    </xf>
    <xf numFmtId="3" fontId="4" fillId="0" borderId="41" xfId="0" applyNumberFormat="1" applyFont="1" applyBorder="1" applyAlignment="1">
      <alignment horizontal="center" vertical="center"/>
    </xf>
    <xf numFmtId="14" fontId="4" fillId="0" borderId="75" xfId="0" applyNumberFormat="1" applyFont="1" applyFill="1" applyBorder="1" applyAlignment="1">
      <alignment horizontal="center" vertical="center"/>
    </xf>
    <xf numFmtId="14" fontId="4" fillId="0" borderId="72" xfId="0" applyNumberFormat="1" applyFont="1" applyFill="1" applyBorder="1" applyAlignment="1">
      <alignment horizontal="center" vertical="center"/>
    </xf>
    <xf numFmtId="14" fontId="4" fillId="0" borderId="73" xfId="0" applyNumberFormat="1" applyFont="1" applyFill="1" applyBorder="1" applyAlignment="1">
      <alignment horizontal="center" vertical="center"/>
    </xf>
    <xf numFmtId="174" fontId="4" fillId="0" borderId="41" xfId="0" applyNumberFormat="1" applyFont="1" applyFill="1" applyBorder="1" applyAlignment="1">
      <alignment horizontal="center" vertical="center"/>
    </xf>
    <xf numFmtId="1" fontId="4" fillId="0" borderId="41" xfId="0" applyNumberFormat="1" applyFont="1" applyFill="1" applyBorder="1" applyAlignment="1">
      <alignment horizontal="justify" vertical="center" wrapText="1"/>
    </xf>
    <xf numFmtId="174" fontId="4" fillId="0" borderId="57" xfId="0" applyNumberFormat="1" applyFont="1" applyFill="1" applyBorder="1" applyAlignment="1">
      <alignment horizontal="center" vertical="center"/>
    </xf>
    <xf numFmtId="174" fontId="4" fillId="0" borderId="53" xfId="0" applyNumberFormat="1" applyFont="1" applyFill="1" applyBorder="1" applyAlignment="1">
      <alignment horizontal="center" vertical="center"/>
    </xf>
    <xf numFmtId="1" fontId="4" fillId="0" borderId="57" xfId="0" applyNumberFormat="1" applyFont="1" applyFill="1" applyBorder="1" applyAlignment="1">
      <alignment horizontal="center" vertical="center" wrapText="1"/>
    </xf>
    <xf numFmtId="1" fontId="4" fillId="0" borderId="53" xfId="0" applyNumberFormat="1" applyFont="1" applyFill="1" applyBorder="1" applyAlignment="1">
      <alignment horizontal="center" vertical="center" wrapText="1"/>
    </xf>
    <xf numFmtId="0" fontId="5" fillId="16" borderId="11" xfId="0" applyFont="1" applyFill="1" applyBorder="1" applyAlignment="1">
      <alignment horizontal="left" vertical="center"/>
    </xf>
    <xf numFmtId="166" fontId="4" fillId="0" borderId="57" xfId="5" applyFont="1" applyFill="1" applyBorder="1" applyAlignment="1">
      <alignment horizontal="center" vertical="center" wrapText="1"/>
    </xf>
    <xf numFmtId="0" fontId="5" fillId="16" borderId="58" xfId="0" applyFont="1" applyFill="1" applyBorder="1" applyAlignment="1">
      <alignment horizontal="left" vertical="center"/>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xf>
    <xf numFmtId="0" fontId="5" fillId="0" borderId="41" xfId="0" applyFont="1" applyBorder="1" applyAlignment="1">
      <alignment horizontal="center" vertical="center"/>
    </xf>
    <xf numFmtId="0" fontId="5" fillId="12" borderId="57"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53"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12" borderId="43" xfId="0" applyFont="1" applyFill="1" applyBorder="1" applyAlignment="1">
      <alignment horizontal="center" vertical="center" wrapText="1"/>
    </xf>
    <xf numFmtId="0" fontId="4" fillId="0" borderId="57" xfId="0" applyFont="1" applyBorder="1" applyAlignment="1">
      <alignment horizontal="center" vertical="center" wrapText="1"/>
    </xf>
    <xf numFmtId="0" fontId="4" fillId="0" borderId="43" xfId="0" applyFont="1" applyBorder="1" applyAlignment="1">
      <alignment horizontal="center" vertical="center" wrapText="1"/>
    </xf>
    <xf numFmtId="0" fontId="9" fillId="4" borderId="42" xfId="0" applyFont="1" applyFill="1" applyBorder="1" applyAlignment="1">
      <alignment horizontal="center" vertical="center" wrapText="1"/>
    </xf>
    <xf numFmtId="0" fontId="9" fillId="4" borderId="11" xfId="0" applyFont="1" applyFill="1" applyBorder="1" applyAlignment="1">
      <alignment horizontal="center" vertical="center" wrapText="1"/>
    </xf>
    <xf numFmtId="3" fontId="9" fillId="4" borderId="42" xfId="0" applyNumberFormat="1"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171" fontId="5" fillId="12" borderId="56" xfId="0" applyNumberFormat="1" applyFont="1" applyFill="1" applyBorder="1" applyAlignment="1">
      <alignment horizontal="center" vertical="center" wrapText="1"/>
    </xf>
    <xf numFmtId="171" fontId="5" fillId="12" borderId="16" xfId="0" applyNumberFormat="1" applyFont="1" applyFill="1" applyBorder="1" applyAlignment="1">
      <alignment horizontal="center" vertical="center" wrapText="1"/>
    </xf>
    <xf numFmtId="176" fontId="5" fillId="12" borderId="56" xfId="2" applyNumberFormat="1" applyFont="1" applyFill="1" applyBorder="1" applyAlignment="1">
      <alignment horizontal="center" vertical="center" wrapText="1"/>
    </xf>
    <xf numFmtId="176" fontId="5" fillId="12" borderId="16" xfId="2" applyNumberFormat="1" applyFont="1" applyFill="1" applyBorder="1" applyAlignment="1">
      <alignment horizontal="center" vertical="center" wrapText="1"/>
    </xf>
    <xf numFmtId="0" fontId="5" fillId="12" borderId="56" xfId="0" applyFont="1" applyFill="1" applyBorder="1" applyAlignment="1">
      <alignment horizontal="center" vertical="center" wrapText="1"/>
    </xf>
    <xf numFmtId="0" fontId="5" fillId="12" borderId="16" xfId="0" applyFont="1" applyFill="1" applyBorder="1" applyAlignment="1">
      <alignment horizontal="center" vertical="center" wrapText="1"/>
    </xf>
    <xf numFmtId="172" fontId="5" fillId="12" borderId="57" xfId="0" applyNumberFormat="1" applyFont="1" applyFill="1" applyBorder="1" applyAlignment="1">
      <alignment horizontal="center" vertical="center" wrapText="1"/>
    </xf>
    <xf numFmtId="172" fontId="5" fillId="12" borderId="43" xfId="0" applyNumberFormat="1" applyFont="1" applyFill="1" applyBorder="1" applyAlignment="1">
      <alignment horizontal="center" vertical="center" wrapText="1"/>
    </xf>
    <xf numFmtId="0" fontId="5" fillId="12" borderId="5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1" fontId="5" fillId="12" borderId="26" xfId="0" applyNumberFormat="1" applyFont="1" applyFill="1" applyBorder="1" applyAlignment="1">
      <alignment horizontal="center" vertical="center" wrapText="1"/>
    </xf>
    <xf numFmtId="1" fontId="5" fillId="12" borderId="27" xfId="0" applyNumberFormat="1" applyFont="1" applyFill="1" applyBorder="1" applyAlignment="1">
      <alignment horizontal="center" vertical="center" wrapText="1"/>
    </xf>
    <xf numFmtId="0" fontId="9" fillId="4" borderId="56" xfId="0" applyFont="1" applyFill="1" applyBorder="1" applyAlignment="1">
      <alignment horizontal="center" vertical="center" textRotation="90" wrapText="1"/>
    </xf>
    <xf numFmtId="0" fontId="9" fillId="4" borderId="15" xfId="0" applyFont="1" applyFill="1" applyBorder="1" applyAlignment="1">
      <alignment horizontal="center" vertical="center" textRotation="90" wrapText="1"/>
    </xf>
    <xf numFmtId="173" fontId="5" fillId="12" borderId="41" xfId="0" applyNumberFormat="1" applyFont="1" applyFill="1" applyBorder="1" applyAlignment="1">
      <alignment horizontal="center" vertical="center" wrapText="1"/>
    </xf>
    <xf numFmtId="3" fontId="5" fillId="12" borderId="61" xfId="0" applyNumberFormat="1" applyFont="1" applyFill="1" applyBorder="1" applyAlignment="1">
      <alignment horizontal="center" vertical="center" wrapText="1"/>
    </xf>
    <xf numFmtId="3" fontId="5" fillId="12" borderId="17" xfId="0" applyNumberFormat="1" applyFont="1" applyFill="1" applyBorder="1" applyAlignment="1">
      <alignment horizontal="center" vertical="center" wrapText="1"/>
    </xf>
    <xf numFmtId="0" fontId="9" fillId="4" borderId="42" xfId="0" applyFont="1" applyFill="1" applyBorder="1" applyAlignment="1">
      <alignment horizontal="center" vertical="center"/>
    </xf>
    <xf numFmtId="0" fontId="9" fillId="4" borderId="11" xfId="0" applyFont="1" applyFill="1" applyBorder="1" applyAlignment="1">
      <alignment horizontal="center" vertical="center"/>
    </xf>
    <xf numFmtId="170" fontId="4" fillId="0" borderId="57" xfId="0" applyNumberFormat="1" applyFont="1" applyBorder="1" applyAlignment="1" applyProtection="1">
      <alignment horizontal="center" vertical="center" wrapText="1"/>
      <protection locked="0"/>
    </xf>
    <xf numFmtId="170" fontId="4" fillId="0" borderId="53" xfId="0" applyNumberFormat="1" applyFont="1" applyBorder="1" applyAlignment="1" applyProtection="1">
      <alignment horizontal="center" vertical="center" wrapText="1"/>
      <protection locked="0"/>
    </xf>
    <xf numFmtId="170" fontId="4" fillId="0" borderId="43" xfId="0" applyNumberFormat="1" applyFont="1" applyBorder="1" applyAlignment="1" applyProtection="1">
      <alignment horizontal="center" vertical="center" wrapText="1"/>
      <protection locked="0"/>
    </xf>
    <xf numFmtId="3" fontId="4" fillId="0" borderId="7" xfId="0" applyNumberFormat="1" applyFont="1" applyBorder="1" applyAlignment="1">
      <alignment horizontal="center" vertical="center" wrapText="1"/>
    </xf>
    <xf numFmtId="166" fontId="6" fillId="6" borderId="41" xfId="1" applyFont="1" applyFill="1" applyBorder="1" applyAlignment="1">
      <alignment horizontal="right" vertical="center" wrapText="1"/>
    </xf>
    <xf numFmtId="1" fontId="6" fillId="6" borderId="41" xfId="0" applyNumberFormat="1" applyFont="1" applyFill="1" applyBorder="1" applyAlignment="1">
      <alignment horizontal="center" vertical="center" wrapText="1"/>
    </xf>
    <xf numFmtId="1" fontId="6" fillId="6" borderId="57" xfId="0" applyNumberFormat="1" applyFont="1" applyFill="1" applyBorder="1" applyAlignment="1">
      <alignment horizontal="center" vertical="center" wrapText="1"/>
    </xf>
    <xf numFmtId="1" fontId="6" fillId="6" borderId="53" xfId="0" applyNumberFormat="1" applyFont="1" applyFill="1" applyBorder="1" applyAlignment="1">
      <alignment horizontal="center" vertical="center" wrapText="1"/>
    </xf>
    <xf numFmtId="1" fontId="6" fillId="6" borderId="43" xfId="0" applyNumberFormat="1" applyFont="1" applyFill="1" applyBorder="1" applyAlignment="1">
      <alignment horizontal="center" vertical="center" wrapText="1"/>
    </xf>
    <xf numFmtId="170" fontId="4" fillId="0" borderId="57" xfId="0" applyNumberFormat="1" applyFont="1" applyBorder="1" applyAlignment="1">
      <alignment horizontal="center" vertical="center" wrapText="1"/>
    </xf>
    <xf numFmtId="170" fontId="4" fillId="0" borderId="53" xfId="0" applyNumberFormat="1" applyFont="1" applyBorder="1" applyAlignment="1">
      <alignment horizontal="center" vertical="center" wrapText="1"/>
    </xf>
    <xf numFmtId="170" fontId="4" fillId="0" borderId="43" xfId="0" applyNumberFormat="1" applyFont="1" applyBorder="1" applyAlignment="1">
      <alignment horizontal="center" vertical="center" wrapText="1"/>
    </xf>
    <xf numFmtId="0" fontId="5" fillId="0" borderId="0" xfId="0" applyFont="1" applyAlignment="1">
      <alignment horizontal="center" vertical="center"/>
    </xf>
    <xf numFmtId="172" fontId="5" fillId="0" borderId="0" xfId="0" applyNumberFormat="1" applyFont="1" applyAlignment="1">
      <alignment horizontal="justify" vertical="center"/>
    </xf>
    <xf numFmtId="0" fontId="5" fillId="0" borderId="0" xfId="0" applyFont="1" applyAlignment="1">
      <alignment horizontal="justify"/>
    </xf>
    <xf numFmtId="0" fontId="4" fillId="6" borderId="0" xfId="0" applyFont="1" applyFill="1" applyAlignment="1">
      <alignment horizontal="center" vertical="center" wrapText="1"/>
    </xf>
    <xf numFmtId="0" fontId="4" fillId="0" borderId="57" xfId="12" applyNumberFormat="1" applyFont="1" applyBorder="1" applyAlignment="1">
      <alignment horizontal="center" vertical="center" wrapText="1"/>
    </xf>
    <xf numFmtId="0" fontId="4" fillId="0" borderId="53" xfId="12" applyNumberFormat="1" applyFont="1" applyBorder="1" applyAlignment="1">
      <alignment horizontal="center" vertical="center" wrapText="1"/>
    </xf>
    <xf numFmtId="0" fontId="4" fillId="0" borderId="43" xfId="12" applyNumberFormat="1" applyFont="1" applyBorder="1" applyAlignment="1">
      <alignment horizontal="center" vertical="center" wrapText="1"/>
    </xf>
    <xf numFmtId="9" fontId="4" fillId="0" borderId="41" xfId="3" applyFont="1" applyFill="1" applyBorder="1" applyAlignment="1">
      <alignment horizontal="center" vertical="center" wrapText="1"/>
    </xf>
    <xf numFmtId="0" fontId="4" fillId="0" borderId="0" xfId="0" applyFont="1" applyAlignment="1">
      <alignment horizontal="center" vertical="center"/>
    </xf>
    <xf numFmtId="166" fontId="4" fillId="6" borderId="41" xfId="1" applyFont="1" applyFill="1" applyBorder="1" applyAlignment="1">
      <alignment horizontal="right" vertical="center" wrapText="1"/>
    </xf>
    <xf numFmtId="166" fontId="4" fillId="0" borderId="41" xfId="1" applyFont="1" applyFill="1" applyBorder="1" applyAlignment="1">
      <alignment horizontal="justify" vertical="center" wrapText="1"/>
    </xf>
    <xf numFmtId="0" fontId="4" fillId="0" borderId="41" xfId="12" applyNumberFormat="1" applyFont="1" applyBorder="1" applyAlignment="1">
      <alignment horizontal="center" vertical="center"/>
    </xf>
    <xf numFmtId="3" fontId="4" fillId="0" borderId="57" xfId="11" applyNumberFormat="1" applyFont="1" applyFill="1" applyBorder="1" applyAlignment="1">
      <alignment horizontal="center" vertical="center"/>
    </xf>
    <xf numFmtId="3" fontId="4" fillId="0" borderId="43" xfId="11" applyNumberFormat="1" applyFont="1" applyFill="1" applyBorder="1" applyAlignment="1">
      <alignment horizontal="center" vertical="center"/>
    </xf>
    <xf numFmtId="3" fontId="4" fillId="0" borderId="53" xfId="11" applyNumberFormat="1" applyFont="1" applyFill="1" applyBorder="1" applyAlignment="1">
      <alignment horizontal="center" vertical="center"/>
    </xf>
    <xf numFmtId="9" fontId="4" fillId="0" borderId="57" xfId="3" applyFont="1" applyFill="1" applyBorder="1" applyAlignment="1">
      <alignment horizontal="center" vertical="center" wrapText="1"/>
    </xf>
    <xf numFmtId="9" fontId="4" fillId="0" borderId="43" xfId="3" applyFont="1" applyFill="1" applyBorder="1" applyAlignment="1">
      <alignment horizontal="center" vertical="center" wrapText="1"/>
    </xf>
    <xf numFmtId="9" fontId="4" fillId="0" borderId="53" xfId="3" applyFont="1" applyFill="1" applyBorder="1" applyAlignment="1">
      <alignment horizontal="center" vertical="center" wrapText="1"/>
    </xf>
    <xf numFmtId="0" fontId="6" fillId="6" borderId="56"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0" xfId="0" applyFont="1" applyFill="1" applyAlignment="1">
      <alignment horizontal="center" vertical="center" wrapText="1"/>
    </xf>
    <xf numFmtId="165" fontId="6" fillId="0" borderId="57" xfId="28" applyFont="1" applyFill="1" applyBorder="1" applyAlignment="1">
      <alignment horizontal="center" vertical="center" wrapText="1"/>
    </xf>
    <xf numFmtId="165" fontId="6" fillId="0" borderId="53" xfId="28" applyFont="1" applyFill="1" applyBorder="1" applyAlignment="1">
      <alignment horizontal="center" vertical="center" wrapText="1"/>
    </xf>
    <xf numFmtId="0" fontId="6" fillId="0" borderId="56"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44"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5" xfId="0" applyFont="1" applyFill="1" applyBorder="1" applyAlignment="1">
      <alignment horizontal="center" vertical="center" wrapText="1"/>
    </xf>
    <xf numFmtId="3" fontId="4" fillId="0" borderId="57" xfId="17" applyNumberFormat="1" applyFont="1" applyFill="1" applyBorder="1" applyAlignment="1">
      <alignment horizontal="center" vertical="center"/>
    </xf>
    <xf numFmtId="3" fontId="4" fillId="0" borderId="53" xfId="17" applyNumberFormat="1" applyFont="1" applyFill="1" applyBorder="1" applyAlignment="1">
      <alignment horizontal="center" vertical="center"/>
    </xf>
    <xf numFmtId="3" fontId="4" fillId="0" borderId="72" xfId="17" applyNumberFormat="1" applyFont="1" applyFill="1" applyBorder="1" applyAlignment="1">
      <alignment horizontal="center" vertical="center"/>
    </xf>
    <xf numFmtId="165" fontId="4" fillId="0" borderId="41" xfId="28" applyFont="1" applyFill="1" applyBorder="1" applyAlignment="1">
      <alignment horizontal="center" vertical="center" wrapText="1"/>
    </xf>
    <xf numFmtId="165" fontId="4" fillId="0" borderId="57" xfId="28" applyFont="1" applyFill="1" applyBorder="1" applyAlignment="1">
      <alignment horizontal="center" vertical="center" wrapText="1"/>
    </xf>
    <xf numFmtId="165" fontId="4" fillId="0" borderId="43" xfId="28" applyFont="1" applyFill="1" applyBorder="1" applyAlignment="1">
      <alignment horizontal="center" vertical="center" wrapText="1"/>
    </xf>
    <xf numFmtId="0" fontId="6" fillId="0" borderId="7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6" fillId="0" borderId="53" xfId="0" applyFont="1" applyFill="1" applyBorder="1" applyAlignment="1">
      <alignment horizontal="justify" vertical="center" wrapText="1"/>
    </xf>
    <xf numFmtId="0" fontId="6" fillId="0" borderId="75" xfId="0" applyFont="1" applyFill="1" applyBorder="1" applyAlignment="1">
      <alignment horizontal="justify" vertical="center" wrapText="1"/>
    </xf>
    <xf numFmtId="0" fontId="6" fillId="0" borderId="72" xfId="0" applyFont="1" applyFill="1" applyBorder="1" applyAlignment="1">
      <alignment horizontal="justify" vertical="center" wrapText="1"/>
    </xf>
    <xf numFmtId="0" fontId="6" fillId="0" borderId="73" xfId="0" applyFont="1" applyFill="1" applyBorder="1" applyAlignment="1">
      <alignment horizontal="justify" vertical="center" wrapText="1"/>
    </xf>
    <xf numFmtId="0" fontId="6" fillId="0" borderId="72" xfId="0" applyFont="1" applyFill="1" applyBorder="1" applyAlignment="1">
      <alignment horizontal="center" vertical="center" wrapText="1"/>
    </xf>
    <xf numFmtId="10" fontId="6" fillId="0" borderId="57" xfId="3" applyNumberFormat="1" applyFont="1" applyFill="1" applyBorder="1" applyAlignment="1">
      <alignment horizontal="center" vertical="center" wrapText="1"/>
    </xf>
    <xf numFmtId="10" fontId="6" fillId="0" borderId="53" xfId="3" applyNumberFormat="1" applyFont="1" applyFill="1" applyBorder="1" applyAlignment="1">
      <alignment horizontal="center" vertical="center" wrapText="1"/>
    </xf>
    <xf numFmtId="9" fontId="6" fillId="0" borderId="41" xfId="3" applyFont="1" applyFill="1" applyBorder="1" applyAlignment="1">
      <alignment horizontal="center" vertical="center" wrapText="1"/>
    </xf>
    <xf numFmtId="0" fontId="5" fillId="12" borderId="75" xfId="0" applyFont="1" applyFill="1" applyBorder="1" applyAlignment="1">
      <alignment horizontal="center" vertical="center" textRotation="90" wrapText="1"/>
    </xf>
    <xf numFmtId="0" fontId="5" fillId="12" borderId="73" xfId="0" applyFont="1" applyFill="1" applyBorder="1" applyAlignment="1">
      <alignment horizontal="center" vertical="center" textRotation="90" wrapText="1"/>
    </xf>
    <xf numFmtId="3" fontId="5" fillId="12" borderId="57" xfId="0" applyNumberFormat="1" applyFont="1" applyFill="1" applyBorder="1" applyAlignment="1">
      <alignment horizontal="center" vertical="center" wrapText="1"/>
    </xf>
    <xf numFmtId="3" fontId="5" fillId="12" borderId="53" xfId="0" applyNumberFormat="1" applyFont="1" applyFill="1" applyBorder="1" applyAlignment="1">
      <alignment horizontal="center" vertical="center" wrapText="1"/>
    </xf>
    <xf numFmtId="168" fontId="5" fillId="12" borderId="57" xfId="2" applyFont="1" applyFill="1" applyBorder="1" applyAlignment="1">
      <alignment horizontal="center" vertical="center" wrapText="1"/>
    </xf>
    <xf numFmtId="168" fontId="5" fillId="12" borderId="53" xfId="2" applyFont="1" applyFill="1" applyBorder="1" applyAlignment="1">
      <alignment horizontal="center" vertical="center" wrapText="1"/>
    </xf>
    <xf numFmtId="3" fontId="9" fillId="4" borderId="41" xfId="0" applyNumberFormat="1" applyFont="1" applyFill="1" applyBorder="1" applyAlignment="1">
      <alignment horizontal="center" vertical="center" wrapText="1"/>
    </xf>
    <xf numFmtId="0" fontId="9" fillId="4" borderId="41" xfId="0" applyFont="1" applyFill="1" applyBorder="1" applyAlignment="1">
      <alignment horizontal="center" vertical="center" wrapText="1"/>
    </xf>
    <xf numFmtId="1" fontId="5" fillId="6" borderId="41" xfId="0" applyNumberFormat="1" applyFont="1" applyFill="1" applyBorder="1" applyAlignment="1">
      <alignment horizontal="center" vertical="center" wrapText="1"/>
    </xf>
    <xf numFmtId="0" fontId="5" fillId="6" borderId="41" xfId="0" applyFont="1" applyFill="1" applyBorder="1" applyAlignment="1">
      <alignment horizontal="center" vertical="center" wrapText="1"/>
    </xf>
    <xf numFmtId="1" fontId="5" fillId="12" borderId="55" xfId="0" applyNumberFormat="1" applyFont="1" applyFill="1" applyBorder="1" applyAlignment="1">
      <alignment horizontal="center" vertical="center" wrapText="1"/>
    </xf>
    <xf numFmtId="1" fontId="5" fillId="12" borderId="18" xfId="0" applyNumberFormat="1" applyFont="1" applyFill="1" applyBorder="1" applyAlignment="1">
      <alignment horizontal="center" vertical="center" wrapText="1"/>
    </xf>
    <xf numFmtId="172" fontId="5" fillId="12" borderId="56" xfId="0" applyNumberFormat="1" applyFont="1" applyFill="1" applyBorder="1" applyAlignment="1">
      <alignment horizontal="center" vertical="center" wrapText="1"/>
    </xf>
    <xf numFmtId="172" fontId="5" fillId="12" borderId="16" xfId="0" applyNumberFormat="1" applyFont="1" applyFill="1" applyBorder="1" applyAlignment="1">
      <alignment horizontal="center" vertical="center" wrapText="1"/>
    </xf>
    <xf numFmtId="0" fontId="5" fillId="12" borderId="56" xfId="0" applyFont="1" applyFill="1" applyBorder="1" applyAlignment="1">
      <alignment horizontal="justify" vertical="center" wrapText="1"/>
    </xf>
    <xf numFmtId="0" fontId="5" fillId="12" borderId="16" xfId="0" applyFont="1" applyFill="1" applyBorder="1" applyAlignment="1">
      <alignment horizontal="justify" vertical="center" wrapText="1"/>
    </xf>
    <xf numFmtId="0" fontId="9" fillId="4" borderId="12" xfId="0" applyFont="1" applyFill="1" applyBorder="1" applyAlignment="1">
      <alignment horizontal="center" vertical="center"/>
    </xf>
    <xf numFmtId="173" fontId="5" fillId="12" borderId="56" xfId="0" applyNumberFormat="1" applyFont="1" applyFill="1" applyBorder="1" applyAlignment="1">
      <alignment horizontal="center" vertical="center" wrapText="1"/>
    </xf>
    <xf numFmtId="173" fontId="5" fillId="12" borderId="16" xfId="0" applyNumberFormat="1" applyFont="1" applyFill="1" applyBorder="1" applyAlignment="1">
      <alignment horizontal="center" vertical="center" wrapText="1"/>
    </xf>
    <xf numFmtId="2" fontId="6" fillId="0" borderId="57" xfId="10" applyNumberFormat="1" applyFont="1" applyFill="1" applyBorder="1" applyAlignment="1">
      <alignment horizontal="justify" vertical="center" wrapText="1"/>
    </xf>
    <xf numFmtId="2" fontId="6" fillId="0" borderId="43" xfId="10" applyNumberFormat="1" applyFont="1" applyFill="1" applyBorder="1" applyAlignment="1">
      <alignment horizontal="justify" vertical="center" wrapText="1"/>
    </xf>
    <xf numFmtId="1" fontId="4" fillId="0" borderId="75" xfId="0" applyNumberFormat="1" applyFont="1" applyFill="1" applyBorder="1" applyAlignment="1">
      <alignment horizontal="center" vertical="center" wrapText="1"/>
    </xf>
    <xf numFmtId="1" fontId="4" fillId="0" borderId="73" xfId="0" applyNumberFormat="1" applyFont="1" applyFill="1" applyBorder="1" applyAlignment="1">
      <alignment horizontal="center" vertical="center" wrapText="1"/>
    </xf>
    <xf numFmtId="0" fontId="6" fillId="6" borderId="41" xfId="0" applyFont="1" applyFill="1" applyBorder="1" applyAlignment="1">
      <alignment horizontal="center" vertical="center" wrapText="1"/>
    </xf>
    <xf numFmtId="0" fontId="9" fillId="14" borderId="11" xfId="0" applyFont="1" applyFill="1" applyBorder="1" applyAlignment="1">
      <alignment horizontal="left" vertical="center"/>
    </xf>
    <xf numFmtId="0" fontId="6" fillId="6" borderId="55"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57" xfId="0" applyFont="1" applyFill="1" applyBorder="1" applyAlignment="1">
      <alignment horizontal="justify" vertical="center" wrapText="1"/>
    </xf>
    <xf numFmtId="0" fontId="6" fillId="6" borderId="53" xfId="0" applyFont="1" applyFill="1" applyBorder="1" applyAlignment="1">
      <alignment horizontal="justify" vertical="center" wrapText="1"/>
    </xf>
    <xf numFmtId="0" fontId="6" fillId="6" borderId="41" xfId="0" applyFont="1" applyFill="1" applyBorder="1" applyAlignment="1">
      <alignment horizontal="justify" vertical="center" wrapText="1"/>
    </xf>
    <xf numFmtId="9" fontId="4" fillId="0" borderId="41" xfId="0" applyNumberFormat="1" applyFont="1" applyFill="1" applyBorder="1" applyAlignment="1">
      <alignment horizontal="center" vertical="center" wrapText="1"/>
    </xf>
    <xf numFmtId="174" fontId="6" fillId="0" borderId="57" xfId="0" applyNumberFormat="1" applyFont="1" applyFill="1" applyBorder="1" applyAlignment="1">
      <alignment horizontal="center" vertical="center" wrapText="1"/>
    </xf>
    <xf numFmtId="174" fontId="6" fillId="0" borderId="53" xfId="0" applyNumberFormat="1" applyFont="1" applyFill="1" applyBorder="1" applyAlignment="1">
      <alignment horizontal="center" vertical="center" wrapText="1"/>
    </xf>
    <xf numFmtId="174" fontId="6" fillId="0" borderId="72" xfId="0" applyNumberFormat="1" applyFont="1" applyFill="1" applyBorder="1" applyAlignment="1">
      <alignment horizontal="center" vertical="center" wrapText="1"/>
    </xf>
    <xf numFmtId="1" fontId="6" fillId="0" borderId="57" xfId="0" applyNumberFormat="1" applyFont="1" applyFill="1" applyBorder="1" applyAlignment="1">
      <alignment horizontal="center" vertical="center" wrapText="1"/>
    </xf>
    <xf numFmtId="1" fontId="6" fillId="0" borderId="53" xfId="0" applyNumberFormat="1" applyFont="1" applyFill="1" applyBorder="1" applyAlignment="1">
      <alignment horizontal="center" vertical="center" wrapText="1"/>
    </xf>
    <xf numFmtId="1" fontId="6" fillId="0" borderId="72" xfId="0" applyNumberFormat="1" applyFont="1" applyFill="1" applyBorder="1" applyAlignment="1">
      <alignment horizontal="center" vertical="center" wrapText="1"/>
    </xf>
    <xf numFmtId="0" fontId="6" fillId="6" borderId="56" xfId="0" applyFont="1" applyFill="1" applyBorder="1" applyAlignment="1">
      <alignment horizontal="justify" vertical="center" wrapText="1"/>
    </xf>
    <xf numFmtId="0" fontId="6" fillId="6" borderId="16" xfId="0" applyFont="1" applyFill="1" applyBorder="1" applyAlignment="1">
      <alignment horizontal="justify" vertical="center" wrapText="1"/>
    </xf>
    <xf numFmtId="3" fontId="6" fillId="6" borderId="57" xfId="0" applyNumberFormat="1" applyFont="1" applyFill="1" applyBorder="1" applyAlignment="1">
      <alignment horizontal="center" vertical="center" wrapText="1"/>
    </xf>
    <xf numFmtId="3" fontId="6" fillId="6" borderId="53" xfId="0" applyNumberFormat="1" applyFont="1" applyFill="1" applyBorder="1" applyAlignment="1">
      <alignment horizontal="center" vertical="center" wrapText="1"/>
    </xf>
    <xf numFmtId="174" fontId="6" fillId="0" borderId="57" xfId="0" applyNumberFormat="1" applyFont="1" applyBorder="1" applyAlignment="1">
      <alignment horizontal="center" vertical="center" wrapText="1"/>
    </xf>
    <xf numFmtId="174" fontId="6" fillId="0" borderId="53" xfId="0" applyNumberFormat="1" applyFont="1" applyBorder="1" applyAlignment="1">
      <alignment horizontal="center" vertical="center" wrapText="1"/>
    </xf>
    <xf numFmtId="0" fontId="6" fillId="0" borderId="41" xfId="9" applyFont="1" applyFill="1" applyBorder="1" applyAlignment="1">
      <alignment horizontal="justify" vertical="center" wrapText="1"/>
    </xf>
    <xf numFmtId="165" fontId="6" fillId="0" borderId="58" xfId="28" applyFont="1" applyFill="1" applyBorder="1" applyAlignment="1">
      <alignment horizontal="center" vertical="center"/>
    </xf>
    <xf numFmtId="165" fontId="6" fillId="0" borderId="9" xfId="28" applyFont="1" applyFill="1" applyBorder="1" applyAlignment="1">
      <alignment horizontal="center" vertical="center"/>
    </xf>
    <xf numFmtId="0" fontId="6" fillId="0" borderId="41" xfId="2"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5" fontId="4" fillId="0" borderId="53" xfId="28" applyFont="1" applyFill="1" applyBorder="1" applyAlignment="1">
      <alignment horizontal="center" vertical="center" wrapText="1"/>
    </xf>
    <xf numFmtId="1" fontId="9" fillId="0" borderId="47" xfId="0" applyNumberFormat="1" applyFont="1" applyFill="1" applyBorder="1" applyAlignment="1">
      <alignment horizontal="center" vertical="center" wrapText="1"/>
    </xf>
    <xf numFmtId="0" fontId="6" fillId="0" borderId="44"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9" fillId="0" borderId="53" xfId="0" applyFont="1" applyFill="1" applyBorder="1" applyAlignment="1">
      <alignment horizontal="center" vertical="center"/>
    </xf>
    <xf numFmtId="0" fontId="6" fillId="0" borderId="43" xfId="0" applyFont="1" applyFill="1" applyBorder="1" applyAlignment="1">
      <alignment horizontal="center" vertical="center" wrapText="1"/>
    </xf>
    <xf numFmtId="10" fontId="6" fillId="0" borderId="43" xfId="3" applyNumberFormat="1" applyFont="1" applyFill="1" applyBorder="1" applyAlignment="1">
      <alignment horizontal="center" vertical="center" wrapText="1"/>
    </xf>
    <xf numFmtId="9" fontId="6" fillId="0" borderId="57" xfId="3" applyFont="1" applyFill="1" applyBorder="1" applyAlignment="1">
      <alignment horizontal="center" vertical="center" wrapText="1"/>
    </xf>
    <xf numFmtId="9" fontId="6" fillId="0" borderId="53" xfId="3" applyFont="1" applyFill="1" applyBorder="1" applyAlignment="1">
      <alignment horizontal="center" vertical="center" wrapText="1"/>
    </xf>
    <xf numFmtId="165" fontId="4" fillId="0" borderId="57" xfId="28" applyFont="1" applyFill="1" applyBorder="1" applyAlignment="1">
      <alignment horizontal="center" vertical="center"/>
    </xf>
    <xf numFmtId="165" fontId="4" fillId="0" borderId="65" xfId="28" applyFont="1" applyFill="1" applyBorder="1" applyAlignment="1">
      <alignment horizontal="center" vertical="center"/>
    </xf>
    <xf numFmtId="173" fontId="4" fillId="0" borderId="57" xfId="0" applyNumberFormat="1" applyFont="1" applyFill="1" applyBorder="1" applyAlignment="1">
      <alignment horizontal="center" vertical="center"/>
    </xf>
    <xf numFmtId="173" fontId="4" fillId="0" borderId="53" xfId="0" applyNumberFormat="1" applyFont="1" applyFill="1" applyBorder="1" applyAlignment="1">
      <alignment horizontal="center" vertical="center"/>
    </xf>
    <xf numFmtId="173" fontId="4" fillId="0" borderId="65" xfId="0" applyNumberFormat="1" applyFont="1" applyFill="1" applyBorder="1" applyAlignment="1">
      <alignment horizontal="center" vertical="center"/>
    </xf>
    <xf numFmtId="173" fontId="4" fillId="0" borderId="57" xfId="0" applyNumberFormat="1" applyFont="1" applyBorder="1" applyAlignment="1">
      <alignment horizontal="center" vertical="center"/>
    </xf>
    <xf numFmtId="173" fontId="4" fillId="0" borderId="53" xfId="0" applyNumberFormat="1" applyFont="1" applyBorder="1" applyAlignment="1">
      <alignment horizontal="center" vertical="center"/>
    </xf>
    <xf numFmtId="173" fontId="4" fillId="0" borderId="43" xfId="0" applyNumberFormat="1" applyFont="1" applyBorder="1" applyAlignment="1">
      <alignment horizontal="center" vertical="center"/>
    </xf>
    <xf numFmtId="180" fontId="4" fillId="6" borderId="41" xfId="14" applyFont="1" applyFill="1" applyBorder="1" applyAlignment="1">
      <alignment horizontal="justify" vertical="center" wrapText="1"/>
    </xf>
    <xf numFmtId="180" fontId="4" fillId="6" borderId="57" xfId="14" applyFont="1" applyFill="1" applyBorder="1" applyAlignment="1">
      <alignment horizontal="justify" vertical="center" wrapText="1"/>
    </xf>
    <xf numFmtId="14" fontId="4" fillId="0" borderId="57" xfId="0" applyNumberFormat="1" applyFont="1" applyBorder="1" applyAlignment="1">
      <alignment horizontal="center" vertical="center"/>
    </xf>
    <xf numFmtId="14" fontId="4" fillId="0" borderId="53" xfId="0" applyNumberFormat="1" applyFont="1" applyBorder="1" applyAlignment="1">
      <alignment horizontal="center" vertical="center"/>
    </xf>
    <xf numFmtId="14" fontId="4" fillId="0" borderId="43" xfId="0" applyNumberFormat="1" applyFont="1" applyBorder="1" applyAlignment="1">
      <alignment horizontal="center" vertical="center"/>
    </xf>
    <xf numFmtId="173" fontId="4" fillId="0" borderId="43"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56" xfId="0" applyNumberFormat="1" applyFont="1" applyBorder="1" applyAlignment="1">
      <alignment horizontal="center" vertical="center"/>
    </xf>
    <xf numFmtId="3" fontId="4" fillId="0" borderId="16" xfId="0" applyNumberFormat="1" applyFont="1" applyBorder="1" applyAlignment="1">
      <alignment horizontal="center" vertical="center"/>
    </xf>
    <xf numFmtId="165" fontId="4" fillId="6" borderId="57" xfId="28" applyFont="1" applyFill="1" applyBorder="1" applyAlignment="1">
      <alignment horizontal="center" vertical="center" wrapText="1"/>
    </xf>
    <xf numFmtId="165" fontId="4" fillId="6" borderId="65" xfId="28" applyFont="1" applyFill="1" applyBorder="1" applyAlignment="1">
      <alignment horizontal="center" vertical="center" wrapText="1"/>
    </xf>
    <xf numFmtId="165" fontId="4" fillId="6" borderId="43" xfId="28" applyFont="1" applyFill="1" applyBorder="1" applyAlignment="1">
      <alignment horizontal="center" vertical="center" wrapText="1"/>
    </xf>
    <xf numFmtId="165" fontId="4" fillId="0" borderId="65" xfId="28" applyFont="1" applyFill="1" applyBorder="1" applyAlignment="1">
      <alignment horizontal="center" vertical="center" wrapText="1"/>
    </xf>
    <xf numFmtId="165" fontId="4" fillId="0" borderId="43" xfId="28" applyFont="1" applyFill="1" applyBorder="1" applyAlignment="1">
      <alignment horizontal="center" vertical="center"/>
    </xf>
    <xf numFmtId="49" fontId="4" fillId="0" borderId="53" xfId="14" applyNumberFormat="1" applyFont="1" applyBorder="1" applyAlignment="1">
      <alignment horizontal="center" vertical="center" wrapText="1"/>
    </xf>
    <xf numFmtId="49" fontId="4" fillId="0" borderId="65" xfId="14" applyNumberFormat="1" applyFont="1" applyBorder="1" applyAlignment="1">
      <alignment horizontal="center" vertical="center" wrapText="1"/>
    </xf>
    <xf numFmtId="180" fontId="4" fillId="6" borderId="16" xfId="14" applyFont="1" applyFill="1" applyBorder="1" applyAlignment="1">
      <alignment horizontal="justify" vertical="center" wrapText="1"/>
    </xf>
    <xf numFmtId="3" fontId="4" fillId="6" borderId="41" xfId="14" applyNumberFormat="1" applyFont="1" applyFill="1" applyBorder="1" applyAlignment="1">
      <alignment horizontal="center" vertical="center"/>
    </xf>
    <xf numFmtId="3" fontId="4" fillId="6" borderId="57" xfId="14" applyNumberFormat="1" applyFont="1" applyFill="1" applyBorder="1" applyAlignment="1">
      <alignment horizontal="center" vertical="center"/>
    </xf>
    <xf numFmtId="9" fontId="4" fillId="0" borderId="41" xfId="14" applyNumberFormat="1" applyFont="1" applyFill="1" applyBorder="1" applyAlignment="1">
      <alignment horizontal="center" vertical="center"/>
    </xf>
    <xf numFmtId="3" fontId="4" fillId="0" borderId="57" xfId="14" applyNumberFormat="1" applyFont="1" applyFill="1" applyBorder="1" applyAlignment="1">
      <alignment horizontal="center" vertical="center"/>
    </xf>
    <xf numFmtId="3" fontId="4" fillId="0" borderId="43" xfId="14" applyNumberFormat="1" applyFont="1" applyFill="1" applyBorder="1" applyAlignment="1">
      <alignment horizontal="center" vertical="center"/>
    </xf>
    <xf numFmtId="180" fontId="4" fillId="0" borderId="57" xfId="14" applyFont="1" applyFill="1" applyBorder="1" applyAlignment="1">
      <alignment horizontal="left" vertical="center" wrapText="1"/>
    </xf>
    <xf numFmtId="180" fontId="4" fillId="0" borderId="43" xfId="14" applyFont="1" applyFill="1" applyBorder="1" applyAlignment="1">
      <alignment horizontal="left" vertical="center" wrapText="1"/>
    </xf>
    <xf numFmtId="189" fontId="4" fillId="0" borderId="57" xfId="14" applyNumberFormat="1" applyFont="1" applyFill="1" applyBorder="1" applyAlignment="1">
      <alignment horizontal="center" vertical="center"/>
    </xf>
    <xf numFmtId="189" fontId="4" fillId="0" borderId="43" xfId="14" applyNumberFormat="1" applyFont="1" applyFill="1" applyBorder="1" applyAlignment="1">
      <alignment horizontal="center" vertical="center"/>
    </xf>
    <xf numFmtId="9" fontId="4" fillId="0" borderId="57" xfId="14" applyNumberFormat="1" applyFont="1" applyFill="1" applyBorder="1" applyAlignment="1">
      <alignment horizontal="center" vertical="center"/>
    </xf>
    <xf numFmtId="9" fontId="4" fillId="0" borderId="43" xfId="14" applyNumberFormat="1" applyFont="1" applyFill="1" applyBorder="1" applyAlignment="1">
      <alignment horizontal="center" vertical="center"/>
    </xf>
    <xf numFmtId="3" fontId="4" fillId="0" borderId="41" xfId="14" applyNumberFormat="1" applyFont="1" applyFill="1" applyBorder="1" applyAlignment="1">
      <alignment horizontal="center" vertical="center"/>
    </xf>
    <xf numFmtId="180" fontId="4" fillId="0" borderId="41" xfId="14" applyFont="1" applyFill="1" applyBorder="1" applyAlignment="1">
      <alignment horizontal="justify" vertical="center" wrapText="1"/>
    </xf>
    <xf numFmtId="9" fontId="4" fillId="6" borderId="41" xfId="14" applyNumberFormat="1" applyFont="1" applyFill="1" applyBorder="1" applyAlignment="1">
      <alignment horizontal="center" vertical="center"/>
    </xf>
    <xf numFmtId="9" fontId="4" fillId="6" borderId="57" xfId="14" applyNumberFormat="1" applyFont="1" applyFill="1" applyBorder="1" applyAlignment="1">
      <alignment horizontal="center" vertical="center"/>
    </xf>
    <xf numFmtId="180" fontId="4" fillId="0" borderId="41" xfId="14" applyFont="1" applyFill="1" applyBorder="1" applyAlignment="1">
      <alignment horizontal="justify" vertical="center" wrapText="1" shrinkToFit="1"/>
    </xf>
    <xf numFmtId="180" fontId="4" fillId="6" borderId="18" xfId="14" applyFont="1" applyFill="1" applyBorder="1" applyAlignment="1">
      <alignment horizontal="justify" vertical="center"/>
    </xf>
    <xf numFmtId="180" fontId="4" fillId="6" borderId="42" xfId="14" applyFont="1" applyFill="1" applyBorder="1" applyAlignment="1">
      <alignment horizontal="justify" vertical="center" wrapText="1"/>
    </xf>
    <xf numFmtId="180" fontId="4" fillId="6" borderId="56" xfId="14" applyFont="1" applyFill="1" applyBorder="1" applyAlignment="1">
      <alignment horizontal="justify" vertical="center" wrapText="1"/>
    </xf>
    <xf numFmtId="49" fontId="4" fillId="0" borderId="55" xfId="14" applyNumberFormat="1" applyFont="1" applyBorder="1" applyAlignment="1">
      <alignment horizontal="center" vertical="center" wrapText="1"/>
    </xf>
    <xf numFmtId="49" fontId="4" fillId="0" borderId="18" xfId="14" applyNumberFormat="1" applyFont="1" applyBorder="1" applyAlignment="1">
      <alignment horizontal="center" vertical="center" wrapText="1"/>
    </xf>
    <xf numFmtId="1" fontId="5" fillId="6" borderId="41" xfId="14" applyNumberFormat="1" applyFont="1" applyFill="1" applyBorder="1" applyAlignment="1">
      <alignment horizontal="center" vertical="center" wrapText="1"/>
    </xf>
    <xf numFmtId="1" fontId="4" fillId="0" borderId="41" xfId="14" applyNumberFormat="1" applyFont="1" applyFill="1" applyBorder="1" applyAlignment="1">
      <alignment horizontal="center" vertical="center"/>
    </xf>
    <xf numFmtId="180" fontId="4" fillId="0" borderId="18" xfId="14" applyFont="1" applyFill="1" applyBorder="1" applyAlignment="1">
      <alignment horizontal="justify" vertical="center" wrapText="1"/>
    </xf>
    <xf numFmtId="180" fontId="4" fillId="0" borderId="10" xfId="14" applyFont="1" applyFill="1" applyBorder="1" applyAlignment="1">
      <alignment horizontal="justify" vertical="center" wrapText="1"/>
    </xf>
    <xf numFmtId="49" fontId="4" fillId="0" borderId="18" xfId="14" applyNumberFormat="1" applyFont="1" applyFill="1" applyBorder="1" applyAlignment="1">
      <alignment horizontal="center" vertical="center" wrapText="1"/>
    </xf>
    <xf numFmtId="49" fontId="4" fillId="0" borderId="10" xfId="14" applyNumberFormat="1" applyFont="1" applyFill="1" applyBorder="1" applyAlignment="1">
      <alignment horizontal="center" vertical="center" wrapText="1"/>
    </xf>
    <xf numFmtId="180" fontId="4" fillId="0" borderId="16" xfId="14" applyFont="1" applyFill="1" applyBorder="1" applyAlignment="1">
      <alignment horizontal="justify" vertical="center" wrapText="1"/>
    </xf>
    <xf numFmtId="180" fontId="4" fillId="0" borderId="15" xfId="14" applyFont="1" applyFill="1" applyBorder="1" applyAlignment="1">
      <alignment horizontal="justify" vertical="center" wrapText="1"/>
    </xf>
    <xf numFmtId="9" fontId="4" fillId="0" borderId="41" xfId="14" applyNumberFormat="1" applyFont="1" applyFill="1" applyBorder="1" applyAlignment="1">
      <alignment horizontal="center" vertical="center" wrapText="1"/>
    </xf>
    <xf numFmtId="1" fontId="6" fillId="0" borderId="41" xfId="10" applyNumberFormat="1" applyFont="1" applyFill="1" applyBorder="1" applyAlignment="1">
      <alignment horizontal="center" vertical="center" wrapText="1"/>
    </xf>
    <xf numFmtId="49" fontId="4" fillId="0" borderId="57" xfId="14" applyNumberFormat="1" applyFont="1" applyBorder="1" applyAlignment="1">
      <alignment horizontal="center" vertical="center" wrapText="1"/>
    </xf>
    <xf numFmtId="0" fontId="5" fillId="12" borderId="41" xfId="0" applyFont="1" applyFill="1" applyBorder="1" applyAlignment="1">
      <alignment horizontal="center" vertical="center" wrapText="1"/>
    </xf>
    <xf numFmtId="1" fontId="5" fillId="12" borderId="41" xfId="0" applyNumberFormat="1" applyFont="1" applyFill="1" applyBorder="1" applyAlignment="1">
      <alignment horizontal="center" vertical="center" wrapText="1"/>
    </xf>
    <xf numFmtId="171" fontId="5" fillId="12" borderId="41" xfId="0" applyNumberFormat="1" applyFont="1" applyFill="1" applyBorder="1" applyAlignment="1">
      <alignment horizontal="center" vertical="center" wrapText="1"/>
    </xf>
    <xf numFmtId="172" fontId="5" fillId="12" borderId="41" xfId="0" applyNumberFormat="1" applyFont="1" applyFill="1" applyBorder="1" applyAlignment="1">
      <alignment horizontal="center" vertical="center" wrapText="1"/>
    </xf>
    <xf numFmtId="3" fontId="4" fillId="0" borderId="58" xfId="0" applyNumberFormat="1" applyFont="1" applyBorder="1" applyAlignment="1">
      <alignment horizontal="center" vertical="center"/>
    </xf>
    <xf numFmtId="3" fontId="4" fillId="0" borderId="0" xfId="0" applyNumberFormat="1" applyFont="1" applyAlignment="1">
      <alignment horizontal="center" vertical="center"/>
    </xf>
    <xf numFmtId="3" fontId="4" fillId="0" borderId="55"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57" xfId="0" applyNumberFormat="1" applyFont="1" applyFill="1" applyBorder="1" applyAlignment="1">
      <alignment horizontal="center" vertical="center" wrapText="1"/>
    </xf>
    <xf numFmtId="3" fontId="4" fillId="0" borderId="5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 fontId="5" fillId="12" borderId="14" xfId="0" applyNumberFormat="1" applyFont="1" applyFill="1" applyBorder="1" applyAlignment="1">
      <alignment horizontal="center" vertical="center" wrapText="1"/>
    </xf>
    <xf numFmtId="0" fontId="9" fillId="4" borderId="57" xfId="0" applyFont="1" applyFill="1" applyBorder="1" applyAlignment="1">
      <alignment horizontal="center" vertical="center" textRotation="90" wrapText="1"/>
    </xf>
    <xf numFmtId="0" fontId="9" fillId="4" borderId="43" xfId="0" applyFont="1" applyFill="1" applyBorder="1" applyAlignment="1">
      <alignment horizontal="center" vertical="center" textRotation="90" wrapText="1"/>
    </xf>
    <xf numFmtId="173" fontId="5" fillId="12" borderId="15" xfId="0" applyNumberFormat="1" applyFont="1" applyFill="1" applyBorder="1" applyAlignment="1">
      <alignment horizontal="center" vertical="center" wrapText="1"/>
    </xf>
    <xf numFmtId="3" fontId="5" fillId="12" borderId="7" xfId="0" applyNumberFormat="1" applyFont="1" applyFill="1" applyBorder="1" applyAlignment="1">
      <alignment horizontal="center" vertical="center" wrapText="1"/>
    </xf>
    <xf numFmtId="0" fontId="9" fillId="4" borderId="41" xfId="0" applyFont="1" applyFill="1" applyBorder="1" applyAlignment="1">
      <alignment horizontal="center" vertical="center"/>
    </xf>
    <xf numFmtId="1" fontId="5" fillId="6" borderId="57" xfId="14" applyNumberFormat="1" applyFont="1" applyFill="1" applyBorder="1" applyAlignment="1">
      <alignment horizontal="center" vertical="center" wrapText="1"/>
    </xf>
    <xf numFmtId="193" fontId="5" fillId="12" borderId="57" xfId="0" applyNumberFormat="1" applyFont="1" applyFill="1" applyBorder="1" applyAlignment="1">
      <alignment horizontal="center" vertical="center" wrapText="1"/>
    </xf>
    <xf numFmtId="193" fontId="5" fillId="12" borderId="53" xfId="0" applyNumberFormat="1"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65" xfId="0" applyFont="1" applyBorder="1" applyAlignment="1">
      <alignment horizontal="center"/>
    </xf>
    <xf numFmtId="3" fontId="4" fillId="0" borderId="53" xfId="14" applyNumberFormat="1" applyFont="1" applyFill="1" applyBorder="1" applyAlignment="1">
      <alignment horizontal="center" vertical="center"/>
    </xf>
    <xf numFmtId="3" fontId="4" fillId="0" borderId="65" xfId="14" applyNumberFormat="1" applyFont="1" applyFill="1" applyBorder="1" applyAlignment="1">
      <alignment horizontal="center" vertical="center"/>
    </xf>
    <xf numFmtId="180" fontId="4" fillId="0" borderId="53" xfId="14" applyFont="1" applyFill="1" applyBorder="1" applyAlignment="1">
      <alignment horizontal="justify" vertical="center" wrapText="1"/>
    </xf>
    <xf numFmtId="180" fontId="4" fillId="0" borderId="65" xfId="14" applyFont="1" applyFill="1" applyBorder="1" applyAlignment="1">
      <alignment horizontal="justify" vertical="center" wrapText="1"/>
    </xf>
    <xf numFmtId="180" fontId="4" fillId="0" borderId="53" xfId="14" applyFont="1" applyFill="1" applyBorder="1" applyAlignment="1">
      <alignment horizontal="justify" vertical="center"/>
    </xf>
    <xf numFmtId="180" fontId="4" fillId="0" borderId="65" xfId="14" applyFont="1" applyFill="1" applyBorder="1" applyAlignment="1">
      <alignment horizontal="justify" vertical="center"/>
    </xf>
    <xf numFmtId="49" fontId="4" fillId="0" borderId="53" xfId="14" applyNumberFormat="1" applyFont="1" applyFill="1" applyBorder="1" applyAlignment="1">
      <alignment horizontal="center" vertical="center" wrapText="1"/>
    </xf>
    <xf numFmtId="49" fontId="4" fillId="0" borderId="65" xfId="14" applyNumberFormat="1" applyFont="1" applyFill="1" applyBorder="1" applyAlignment="1">
      <alignment horizontal="center" vertical="center" wrapText="1"/>
    </xf>
    <xf numFmtId="1" fontId="6" fillId="0" borderId="57" xfId="10" applyNumberFormat="1" applyFont="1" applyFill="1" applyBorder="1" applyAlignment="1">
      <alignment horizontal="center" vertical="center" wrapText="1"/>
    </xf>
    <xf numFmtId="1" fontId="6" fillId="0" borderId="43" xfId="10" applyNumberFormat="1" applyFont="1" applyFill="1" applyBorder="1" applyAlignment="1">
      <alignment horizontal="center" vertical="center" wrapText="1"/>
    </xf>
    <xf numFmtId="180" fontId="4" fillId="0" borderId="57" xfId="14" applyFont="1" applyFill="1" applyBorder="1" applyAlignment="1">
      <alignment horizontal="justify" vertical="center" wrapText="1"/>
    </xf>
    <xf numFmtId="180" fontId="4" fillId="0" borderId="43" xfId="14" applyFont="1" applyFill="1" applyBorder="1" applyAlignment="1">
      <alignment horizontal="justify" vertical="center" wrapText="1"/>
    </xf>
    <xf numFmtId="1" fontId="4" fillId="0" borderId="57" xfId="14" applyNumberFormat="1" applyFont="1" applyFill="1" applyBorder="1" applyAlignment="1">
      <alignment horizontal="center" vertical="center"/>
    </xf>
    <xf numFmtId="1" fontId="4" fillId="0" borderId="43" xfId="14" applyNumberFormat="1" applyFont="1" applyFill="1" applyBorder="1" applyAlignment="1">
      <alignment horizontal="center" vertical="center"/>
    </xf>
    <xf numFmtId="9" fontId="6" fillId="0" borderId="41" xfId="14" applyNumberFormat="1" applyFont="1" applyFill="1" applyBorder="1" applyAlignment="1">
      <alignment horizontal="center" vertical="center" wrapText="1"/>
    </xf>
    <xf numFmtId="1" fontId="6" fillId="0" borderId="53" xfId="10" applyNumberFormat="1" applyFont="1" applyFill="1" applyBorder="1" applyAlignment="1">
      <alignment horizontal="center" vertical="center" wrapText="1"/>
    </xf>
    <xf numFmtId="49" fontId="4" fillId="0" borderId="57" xfId="14" applyNumberFormat="1" applyFont="1" applyFill="1" applyBorder="1" applyAlignment="1">
      <alignment horizontal="center" vertical="center" wrapText="1"/>
    </xf>
    <xf numFmtId="49" fontId="4" fillId="0" borderId="43" xfId="14" applyNumberFormat="1" applyFont="1" applyFill="1" applyBorder="1" applyAlignment="1">
      <alignment horizontal="center" vertical="center" wrapText="1"/>
    </xf>
    <xf numFmtId="180" fontId="4" fillId="0" borderId="57" xfId="14" applyFont="1" applyFill="1" applyBorder="1" applyAlignment="1">
      <alignment horizontal="center" vertical="center" wrapText="1"/>
    </xf>
    <xf numFmtId="180" fontId="4" fillId="0" borderId="53" xfId="14" applyFont="1" applyFill="1" applyBorder="1" applyAlignment="1">
      <alignment horizontal="center" vertical="center" wrapText="1"/>
    </xf>
    <xf numFmtId="180" fontId="4" fillId="0" borderId="43" xfId="14"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0" xfId="0" applyFont="1" applyFill="1" applyAlignment="1">
      <alignment horizontal="center" vertical="center" wrapText="1"/>
    </xf>
    <xf numFmtId="3" fontId="4" fillId="0" borderId="41" xfId="14" applyNumberFormat="1" applyFont="1" applyFill="1" applyBorder="1" applyAlignment="1">
      <alignment horizontal="center" vertical="center" wrapText="1"/>
    </xf>
    <xf numFmtId="3" fontId="4" fillId="0" borderId="65" xfId="0" applyNumberFormat="1" applyFont="1" applyBorder="1" applyAlignment="1">
      <alignment horizontal="center" vertical="center"/>
    </xf>
    <xf numFmtId="3" fontId="4" fillId="0" borderId="56"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173" fontId="4" fillId="0" borderId="57" xfId="0" applyNumberFormat="1" applyFont="1" applyFill="1" applyBorder="1" applyAlignment="1">
      <alignment horizontal="center" vertical="center" wrapText="1"/>
    </xf>
    <xf numFmtId="173" fontId="4" fillId="0" borderId="53" xfId="0" applyNumberFormat="1"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16" xfId="0" applyFont="1" applyFill="1" applyBorder="1" applyAlignment="1">
      <alignment horizontal="center" vertical="center" wrapText="1"/>
    </xf>
    <xf numFmtId="3" fontId="4" fillId="0" borderId="0" xfId="0" applyNumberFormat="1" applyFont="1" applyFill="1" applyAlignment="1">
      <alignment horizontal="center" vertical="center"/>
    </xf>
    <xf numFmtId="3" fontId="4" fillId="0" borderId="9" xfId="0" applyNumberFormat="1" applyFont="1" applyFill="1" applyBorder="1" applyAlignment="1">
      <alignment horizontal="center" vertical="center"/>
    </xf>
    <xf numFmtId="173" fontId="4" fillId="0" borderId="41" xfId="0" applyNumberFormat="1" applyFont="1" applyBorder="1" applyAlignment="1">
      <alignment horizontal="center" vertical="center" wrapText="1"/>
    </xf>
    <xf numFmtId="0" fontId="4" fillId="0" borderId="41" xfId="0" applyFont="1" applyBorder="1" applyAlignment="1">
      <alignment horizontal="center" vertical="center"/>
    </xf>
    <xf numFmtId="1" fontId="6" fillId="6" borderId="41" xfId="10" applyNumberFormat="1" applyFont="1" applyFill="1" applyBorder="1" applyAlignment="1">
      <alignment horizontal="center" vertical="center" wrapText="1"/>
    </xf>
    <xf numFmtId="180" fontId="4" fillId="0" borderId="41" xfId="14" applyFont="1" applyBorder="1" applyAlignment="1">
      <alignment horizontal="justify" vertical="center" wrapText="1"/>
    </xf>
    <xf numFmtId="3" fontId="4" fillId="0" borderId="41" xfId="14" applyNumberFormat="1" applyFont="1" applyBorder="1" applyAlignment="1">
      <alignment horizontal="center" vertical="center"/>
    </xf>
    <xf numFmtId="173" fontId="4" fillId="0" borderId="41" xfId="0" applyNumberFormat="1" applyFont="1" applyFill="1" applyBorder="1" applyAlignment="1">
      <alignment horizontal="center" vertical="center" wrapText="1"/>
    </xf>
    <xf numFmtId="0" fontId="4" fillId="6" borderId="18" xfId="14" applyNumberFormat="1" applyFont="1" applyFill="1" applyBorder="1" applyAlignment="1">
      <alignment horizontal="justify" vertical="center" wrapText="1"/>
    </xf>
    <xf numFmtId="3" fontId="4" fillId="0" borderId="57" xfId="14" applyNumberFormat="1" applyFont="1" applyBorder="1" applyAlignment="1">
      <alignment horizontal="center" vertical="center"/>
    </xf>
    <xf numFmtId="3" fontId="4" fillId="0" borderId="43" xfId="14" applyNumberFormat="1" applyFont="1" applyBorder="1" applyAlignment="1">
      <alignment horizontal="center" vertical="center"/>
    </xf>
    <xf numFmtId="180" fontId="4" fillId="0" borderId="57" xfId="14" applyFont="1" applyBorder="1" applyAlignment="1">
      <alignment horizontal="left" vertical="center" wrapText="1"/>
    </xf>
    <xf numFmtId="180" fontId="4" fillId="0" borderId="43" xfId="14" applyFont="1" applyBorder="1" applyAlignment="1">
      <alignment horizontal="left" vertical="center" wrapText="1"/>
    </xf>
    <xf numFmtId="180" fontId="6" fillId="0" borderId="57" xfId="14" applyFont="1" applyBorder="1" applyAlignment="1">
      <alignment horizontal="left" vertical="center" wrapText="1"/>
    </xf>
    <xf numFmtId="180" fontId="6" fillId="0" borderId="43" xfId="14" applyFont="1" applyBorder="1" applyAlignment="1">
      <alignment horizontal="left" vertical="center" wrapText="1"/>
    </xf>
    <xf numFmtId="3" fontId="4" fillId="6" borderId="43" xfId="14" applyNumberFormat="1" applyFont="1" applyFill="1" applyBorder="1" applyAlignment="1">
      <alignment horizontal="center" vertical="center"/>
    </xf>
    <xf numFmtId="9" fontId="4" fillId="0" borderId="41" xfId="14" applyNumberFormat="1" applyFont="1" applyBorder="1" applyAlignment="1">
      <alignment horizontal="center" vertical="center"/>
    </xf>
    <xf numFmtId="165" fontId="4" fillId="6" borderId="41" xfId="28" applyFont="1" applyFill="1" applyBorder="1" applyAlignment="1">
      <alignment horizontal="center" vertical="center"/>
    </xf>
    <xf numFmtId="9" fontId="4" fillId="0" borderId="41" xfId="14" applyNumberFormat="1" applyFont="1" applyBorder="1" applyAlignment="1">
      <alignment horizontal="justify" vertical="center" wrapText="1"/>
    </xf>
    <xf numFmtId="1" fontId="5" fillId="0" borderId="65" xfId="0" applyNumberFormat="1" applyFont="1" applyBorder="1" applyAlignment="1">
      <alignment horizontal="center" vertical="center" wrapText="1"/>
    </xf>
    <xf numFmtId="1" fontId="5" fillId="0" borderId="43"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41" xfId="0" applyFont="1" applyBorder="1" applyAlignment="1">
      <alignment horizontal="center" vertical="center" wrapText="1"/>
    </xf>
    <xf numFmtId="9" fontId="4" fillId="0" borderId="53" xfId="14" applyNumberFormat="1" applyFont="1" applyFill="1" applyBorder="1" applyAlignment="1">
      <alignment horizontal="center" vertical="center"/>
    </xf>
    <xf numFmtId="9" fontId="4" fillId="0" borderId="65" xfId="14" applyNumberFormat="1" applyFont="1" applyFill="1" applyBorder="1" applyAlignment="1">
      <alignment horizontal="center" vertical="center"/>
    </xf>
    <xf numFmtId="165" fontId="4" fillId="0" borderId="53" xfId="28" applyFont="1" applyFill="1" applyBorder="1" applyAlignment="1">
      <alignment horizontal="center" vertical="center"/>
    </xf>
    <xf numFmtId="4" fontId="4" fillId="0" borderId="57" xfId="0" applyNumberFormat="1" applyFont="1" applyFill="1" applyBorder="1" applyAlignment="1">
      <alignment horizontal="right" vertical="center" wrapText="1"/>
    </xf>
    <xf numFmtId="4" fontId="4" fillId="0" borderId="43" xfId="0" applyNumberFormat="1" applyFont="1" applyFill="1" applyBorder="1" applyAlignment="1">
      <alignment horizontal="right" vertical="center" wrapText="1"/>
    </xf>
    <xf numFmtId="0" fontId="4" fillId="6" borderId="57" xfId="0" applyFont="1" applyFill="1" applyBorder="1" applyAlignment="1">
      <alignment horizontal="center" vertical="center" wrapText="1"/>
    </xf>
    <xf numFmtId="0" fontId="4" fillId="6" borderId="43" xfId="0" applyFont="1" applyFill="1" applyBorder="1" applyAlignment="1">
      <alignment horizontal="center" vertical="center" wrapText="1"/>
    </xf>
    <xf numFmtId="1" fontId="4" fillId="6" borderId="41" xfId="0" applyNumberFormat="1" applyFont="1" applyFill="1" applyBorder="1" applyAlignment="1">
      <alignment horizontal="center" vertical="center" wrapText="1"/>
    </xf>
    <xf numFmtId="0" fontId="4" fillId="6" borderId="57" xfId="0" applyFont="1" applyFill="1" applyBorder="1" applyAlignment="1">
      <alignment horizontal="justify" vertical="center" wrapText="1"/>
    </xf>
    <xf numFmtId="0" fontId="4" fillId="6" borderId="53" xfId="0" applyFont="1" applyFill="1" applyBorder="1" applyAlignment="1">
      <alignment horizontal="justify" vertical="center" wrapText="1"/>
    </xf>
    <xf numFmtId="0" fontId="4" fillId="6" borderId="43" xfId="0" applyFont="1" applyFill="1" applyBorder="1" applyAlignment="1">
      <alignment horizontal="justify" vertical="center" wrapText="1"/>
    </xf>
    <xf numFmtId="9" fontId="4" fillId="6" borderId="57" xfId="3" applyFont="1" applyFill="1" applyBorder="1" applyAlignment="1">
      <alignment horizontal="center" vertical="center" wrapText="1"/>
    </xf>
    <xf numFmtId="9" fontId="4" fillId="6" borderId="53" xfId="3" applyFont="1" applyFill="1" applyBorder="1" applyAlignment="1">
      <alignment horizontal="center" vertical="center" wrapText="1"/>
    </xf>
    <xf numFmtId="9" fontId="4" fillId="6" borderId="43" xfId="3" applyFont="1" applyFill="1" applyBorder="1" applyAlignment="1">
      <alignment horizontal="center" vertical="center" wrapText="1"/>
    </xf>
    <xf numFmtId="0" fontId="5" fillId="6" borderId="0" xfId="0" applyFont="1" applyFill="1" applyAlignment="1">
      <alignment horizontal="center" vertical="center"/>
    </xf>
    <xf numFmtId="0" fontId="4" fillId="6" borderId="0" xfId="0" applyFont="1" applyFill="1" applyAlignment="1">
      <alignment horizontal="center" vertical="center"/>
    </xf>
    <xf numFmtId="0" fontId="5" fillId="19" borderId="42" xfId="0" applyFont="1" applyFill="1" applyBorder="1" applyAlignment="1">
      <alignment horizontal="left" vertical="center" wrapText="1"/>
    </xf>
    <xf numFmtId="0" fontId="5" fillId="19" borderId="11" xfId="0" applyFont="1" applyFill="1" applyBorder="1" applyAlignment="1">
      <alignment horizontal="left" vertical="center" wrapText="1"/>
    </xf>
    <xf numFmtId="0" fontId="5" fillId="15" borderId="42"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4" fillId="6" borderId="16" xfId="0" applyFont="1" applyFill="1" applyBorder="1" applyAlignment="1">
      <alignment horizontal="center" vertical="center" textRotation="90" wrapText="1"/>
    </xf>
    <xf numFmtId="0" fontId="4" fillId="6" borderId="18" xfId="0" applyFont="1" applyFill="1" applyBorder="1" applyAlignment="1">
      <alignment horizontal="center" vertical="center" textRotation="90" wrapText="1"/>
    </xf>
    <xf numFmtId="0" fontId="4" fillId="0" borderId="56" xfId="0" applyFont="1" applyFill="1" applyBorder="1" applyAlignment="1">
      <alignment horizontal="center" vertical="center" textRotation="90" wrapText="1"/>
    </xf>
    <xf numFmtId="0" fontId="4" fillId="0" borderId="55"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181" fontId="4" fillId="0" borderId="57" xfId="0" applyNumberFormat="1" applyFont="1" applyFill="1" applyBorder="1" applyAlignment="1">
      <alignment horizontal="center" vertical="center" wrapText="1"/>
    </xf>
    <xf numFmtId="181" fontId="4" fillId="0" borderId="53" xfId="0" applyNumberFormat="1" applyFont="1" applyFill="1" applyBorder="1" applyAlignment="1">
      <alignment horizontal="center" vertical="center" wrapText="1"/>
    </xf>
    <xf numFmtId="181" fontId="4" fillId="0" borderId="43" xfId="0" applyNumberFormat="1" applyFont="1" applyFill="1" applyBorder="1" applyAlignment="1">
      <alignment horizontal="center" vertical="center" wrapText="1"/>
    </xf>
    <xf numFmtId="181" fontId="6" fillId="0" borderId="57" xfId="0" applyNumberFormat="1" applyFont="1" applyFill="1" applyBorder="1" applyAlignment="1">
      <alignment horizontal="center" vertical="center" wrapText="1"/>
    </xf>
    <xf numFmtId="181" fontId="6" fillId="0" borderId="53" xfId="0" applyNumberFormat="1" applyFont="1" applyFill="1" applyBorder="1" applyAlignment="1">
      <alignment horizontal="center" vertical="center" wrapText="1"/>
    </xf>
    <xf numFmtId="181" fontId="6" fillId="0" borderId="43" xfId="0" applyNumberFormat="1" applyFont="1" applyFill="1" applyBorder="1" applyAlignment="1">
      <alignment horizontal="center" vertical="center" wrapText="1"/>
    </xf>
    <xf numFmtId="4" fontId="4" fillId="0" borderId="53" xfId="0" applyNumberFormat="1" applyFont="1" applyFill="1" applyBorder="1" applyAlignment="1">
      <alignment horizontal="right" vertical="center" wrapText="1"/>
    </xf>
    <xf numFmtId="181" fontId="6" fillId="6" borderId="57" xfId="0" applyNumberFormat="1" applyFont="1" applyFill="1" applyBorder="1" applyAlignment="1">
      <alignment horizontal="center" vertical="center" wrapText="1"/>
    </xf>
    <xf numFmtId="181" fontId="6" fillId="6" borderId="53" xfId="0" applyNumberFormat="1" applyFont="1" applyFill="1" applyBorder="1" applyAlignment="1">
      <alignment horizontal="center" vertical="center" wrapText="1"/>
    </xf>
    <xf numFmtId="181" fontId="6" fillId="6" borderId="43" xfId="0" applyNumberFormat="1" applyFont="1" applyFill="1" applyBorder="1" applyAlignment="1">
      <alignment horizontal="center" vertical="center" wrapText="1"/>
    </xf>
    <xf numFmtId="0" fontId="4" fillId="6" borderId="53" xfId="0" applyFont="1" applyFill="1" applyBorder="1" applyAlignment="1">
      <alignment horizontal="center" vertical="center" wrapText="1"/>
    </xf>
    <xf numFmtId="170" fontId="4" fillId="0" borderId="57" xfId="0" applyNumberFormat="1" applyFont="1" applyFill="1" applyBorder="1" applyAlignment="1">
      <alignment horizontal="center" vertical="center" wrapText="1"/>
    </xf>
    <xf numFmtId="170" fontId="4" fillId="0" borderId="53" xfId="0" applyNumberFormat="1" applyFont="1" applyFill="1" applyBorder="1" applyAlignment="1">
      <alignment horizontal="center" vertical="center" wrapText="1"/>
    </xf>
    <xf numFmtId="170" fontId="4" fillId="0" borderId="43" xfId="0" applyNumberFormat="1"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0" fontId="4" fillId="6" borderId="56" xfId="0" applyFont="1" applyFill="1" applyBorder="1" applyAlignment="1">
      <alignment horizontal="center" vertical="center" textRotation="90" wrapText="1"/>
    </xf>
    <xf numFmtId="0" fontId="4" fillId="6" borderId="55" xfId="0" applyFont="1" applyFill="1" applyBorder="1" applyAlignment="1">
      <alignment horizontal="center" vertical="center" textRotation="90" wrapText="1"/>
    </xf>
    <xf numFmtId="0" fontId="4" fillId="6" borderId="15" xfId="0" applyFont="1" applyFill="1" applyBorder="1" applyAlignment="1">
      <alignment horizontal="center" vertical="center" textRotation="90" wrapText="1"/>
    </xf>
    <xf numFmtId="0" fontId="4" fillId="6" borderId="10" xfId="0" applyFont="1" applyFill="1" applyBorder="1" applyAlignment="1">
      <alignment horizontal="center" vertical="center" textRotation="90" wrapText="1"/>
    </xf>
    <xf numFmtId="181" fontId="4" fillId="6" borderId="57" xfId="0" applyNumberFormat="1" applyFont="1" applyFill="1" applyBorder="1" applyAlignment="1">
      <alignment horizontal="center" vertical="center" wrapText="1"/>
    </xf>
    <xf numFmtId="181" fontId="4" fillId="6" borderId="53" xfId="0" applyNumberFormat="1" applyFont="1" applyFill="1" applyBorder="1" applyAlignment="1">
      <alignment horizontal="center" vertical="center" wrapText="1"/>
    </xf>
    <xf numFmtId="181" fontId="4" fillId="6" borderId="43" xfId="0" applyNumberFormat="1" applyFont="1" applyFill="1" applyBorder="1" applyAlignment="1">
      <alignment horizontal="center" vertical="center" wrapText="1"/>
    </xf>
    <xf numFmtId="4" fontId="4" fillId="6" borderId="41" xfId="0" applyNumberFormat="1" applyFont="1" applyFill="1" applyBorder="1" applyAlignment="1">
      <alignment horizontal="right" vertical="center" wrapText="1"/>
    </xf>
    <xf numFmtId="0" fontId="5" fillId="13" borderId="11"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3" xfId="0" applyFont="1" applyFill="1" applyBorder="1" applyAlignment="1">
      <alignment horizontal="center" vertical="center" wrapText="1"/>
    </xf>
    <xf numFmtId="9" fontId="4" fillId="0" borderId="57" xfId="0" applyNumberFormat="1" applyFont="1" applyFill="1" applyBorder="1" applyAlignment="1">
      <alignment horizontal="center" vertical="center" wrapText="1"/>
    </xf>
    <xf numFmtId="9" fontId="4" fillId="0" borderId="43" xfId="0" applyNumberFormat="1" applyFont="1" applyFill="1" applyBorder="1" applyAlignment="1">
      <alignment horizontal="center" vertical="center" wrapText="1"/>
    </xf>
    <xf numFmtId="170" fontId="5" fillId="12" borderId="56" xfId="0" applyNumberFormat="1" applyFont="1" applyFill="1" applyBorder="1" applyAlignment="1">
      <alignment horizontal="center" vertical="center" wrapText="1"/>
    </xf>
    <xf numFmtId="170" fontId="5" fillId="12" borderId="16" xfId="0" applyNumberFormat="1" applyFont="1" applyFill="1" applyBorder="1" applyAlignment="1">
      <alignment horizontal="center" vertical="center" wrapText="1"/>
    </xf>
    <xf numFmtId="3" fontId="5" fillId="12" borderId="59" xfId="0" applyNumberFormat="1" applyFont="1" applyFill="1" applyBorder="1" applyAlignment="1">
      <alignment horizontal="center" vertical="center" wrapText="1"/>
    </xf>
    <xf numFmtId="0" fontId="5" fillId="12" borderId="75" xfId="0" applyFont="1" applyFill="1" applyBorder="1" applyAlignment="1">
      <alignment horizontal="center" vertical="center" wrapText="1"/>
    </xf>
    <xf numFmtId="165" fontId="5" fillId="12" borderId="58" xfId="8" applyFont="1" applyFill="1" applyBorder="1" applyAlignment="1">
      <alignment horizontal="center" vertical="center" wrapText="1"/>
    </xf>
    <xf numFmtId="165" fontId="5" fillId="12" borderId="0" xfId="8" applyFont="1" applyFill="1" applyBorder="1" applyAlignment="1">
      <alignment horizontal="center" vertical="center" wrapText="1"/>
    </xf>
    <xf numFmtId="1" fontId="5" fillId="12" borderId="75" xfId="0" applyNumberFormat="1"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12" borderId="58" xfId="0" applyFont="1" applyFill="1" applyBorder="1" applyAlignment="1">
      <alignment horizontal="center" vertical="center" wrapText="1"/>
    </xf>
    <xf numFmtId="0" fontId="5" fillId="12" borderId="0" xfId="0" applyFont="1" applyFill="1" applyAlignment="1">
      <alignment horizontal="center" vertical="center" wrapText="1"/>
    </xf>
    <xf numFmtId="171" fontId="5" fillId="12" borderId="75" xfId="0" applyNumberFormat="1" applyFont="1" applyFill="1" applyBorder="1" applyAlignment="1">
      <alignment horizontal="center" vertical="center" wrapText="1"/>
    </xf>
    <xf numFmtId="2" fontId="5" fillId="12" borderId="41" xfId="0" applyNumberFormat="1" applyFont="1" applyFill="1" applyBorder="1" applyAlignment="1">
      <alignment horizontal="center" vertical="center" wrapText="1"/>
    </xf>
    <xf numFmtId="2" fontId="5" fillId="12" borderId="75" xfId="0" applyNumberFormat="1" applyFont="1" applyFill="1" applyBorder="1" applyAlignment="1">
      <alignment horizontal="center" vertical="center" wrapText="1"/>
    </xf>
    <xf numFmtId="0" fontId="9" fillId="4" borderId="16" xfId="0" applyFont="1" applyFill="1" applyBorder="1" applyAlignment="1">
      <alignment horizontal="center" vertical="center" textRotation="90" wrapText="1"/>
    </xf>
    <xf numFmtId="0" fontId="5" fillId="13" borderId="42" xfId="0" applyFont="1" applyFill="1" applyBorder="1" applyAlignment="1">
      <alignment horizontal="left" vertical="center" wrapText="1"/>
    </xf>
    <xf numFmtId="0" fontId="5" fillId="13" borderId="11" xfId="0" applyFont="1" applyFill="1" applyBorder="1" applyAlignment="1">
      <alignment horizontal="left" vertical="center" wrapText="1"/>
    </xf>
    <xf numFmtId="9" fontId="4" fillId="0" borderId="53" xfId="0" applyNumberFormat="1" applyFont="1" applyFill="1" applyBorder="1" applyAlignment="1">
      <alignment horizontal="center" vertical="center" wrapText="1"/>
    </xf>
    <xf numFmtId="4" fontId="4" fillId="0" borderId="57"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43" xfId="0" applyNumberFormat="1" applyFont="1" applyFill="1" applyBorder="1" applyAlignment="1">
      <alignment horizontal="center" vertical="center" wrapText="1"/>
    </xf>
    <xf numFmtId="170" fontId="4" fillId="6" borderId="57" xfId="0" applyNumberFormat="1" applyFont="1" applyFill="1" applyBorder="1" applyAlignment="1">
      <alignment horizontal="center" vertical="center" wrapText="1"/>
    </xf>
    <xf numFmtId="170" fontId="4" fillId="6" borderId="53" xfId="0" applyNumberFormat="1" applyFont="1" applyFill="1" applyBorder="1" applyAlignment="1">
      <alignment horizontal="center" vertical="center" wrapText="1"/>
    </xf>
    <xf numFmtId="170" fontId="4" fillId="6" borderId="43" xfId="0" applyNumberFormat="1" applyFont="1" applyFill="1" applyBorder="1" applyAlignment="1">
      <alignment horizontal="center" vertical="center" wrapText="1"/>
    </xf>
    <xf numFmtId="3" fontId="4" fillId="6" borderId="57" xfId="0" applyNumberFormat="1" applyFont="1" applyFill="1" applyBorder="1" applyAlignment="1">
      <alignment horizontal="center" vertical="center" wrapText="1"/>
    </xf>
    <xf numFmtId="3" fontId="4" fillId="6" borderId="53" xfId="0" applyNumberFormat="1" applyFont="1" applyFill="1" applyBorder="1" applyAlignment="1">
      <alignment horizontal="center" vertical="center" wrapText="1"/>
    </xf>
    <xf numFmtId="3" fontId="4" fillId="6" borderId="43" xfId="0" applyNumberFormat="1" applyFont="1" applyFill="1" applyBorder="1" applyAlignment="1">
      <alignment horizontal="center" vertical="center" wrapText="1"/>
    </xf>
    <xf numFmtId="4" fontId="4" fillId="6" borderId="57" xfId="0" applyNumberFormat="1" applyFont="1" applyFill="1" applyBorder="1" applyAlignment="1">
      <alignment horizontal="right" vertical="center" wrapText="1"/>
    </xf>
    <xf numFmtId="4" fontId="4" fillId="6" borderId="53" xfId="0" applyNumberFormat="1" applyFont="1" applyFill="1" applyBorder="1" applyAlignment="1">
      <alignment horizontal="right" vertical="center" wrapText="1"/>
    </xf>
    <xf numFmtId="4" fontId="4" fillId="6" borderId="43" xfId="0" applyNumberFormat="1" applyFont="1" applyFill="1" applyBorder="1" applyAlignment="1">
      <alignment horizontal="right" vertical="center" wrapText="1"/>
    </xf>
    <xf numFmtId="0" fontId="4" fillId="0" borderId="72" xfId="0" applyFont="1" applyFill="1" applyBorder="1" applyAlignment="1">
      <alignment horizontal="justify" vertical="center" wrapText="1"/>
    </xf>
    <xf numFmtId="4" fontId="4" fillId="0" borderId="72" xfId="0" applyNumberFormat="1" applyFont="1" applyFill="1" applyBorder="1" applyAlignment="1">
      <alignment horizontal="right" vertical="center" wrapText="1"/>
    </xf>
    <xf numFmtId="3" fontId="4" fillId="0" borderId="72" xfId="0" applyNumberFormat="1" applyFont="1" applyFill="1" applyBorder="1" applyAlignment="1">
      <alignment horizontal="center" vertical="center"/>
    </xf>
    <xf numFmtId="181" fontId="4" fillId="0" borderId="72" xfId="0" applyNumberFormat="1" applyFont="1" applyFill="1" applyBorder="1" applyAlignment="1">
      <alignment horizontal="center" vertical="center" wrapText="1"/>
    </xf>
    <xf numFmtId="181" fontId="6" fillId="0" borderId="72" xfId="0" applyNumberFormat="1" applyFont="1" applyFill="1" applyBorder="1" applyAlignment="1">
      <alignment horizontal="center" vertical="center" wrapText="1"/>
    </xf>
    <xf numFmtId="9" fontId="4" fillId="0" borderId="72" xfId="3" applyFont="1" applyFill="1" applyBorder="1" applyAlignment="1">
      <alignment horizontal="center" vertical="center" wrapText="1"/>
    </xf>
    <xf numFmtId="3" fontId="4" fillId="0" borderId="72" xfId="0" applyNumberFormat="1" applyFont="1" applyFill="1" applyBorder="1" applyAlignment="1">
      <alignment horizontal="center" vertical="center" wrapText="1"/>
    </xf>
    <xf numFmtId="170" fontId="4" fillId="0" borderId="72"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xf>
    <xf numFmtId="192" fontId="4" fillId="0" borderId="57" xfId="0" applyNumberFormat="1" applyFont="1" applyFill="1" applyBorder="1" applyAlignment="1">
      <alignment horizontal="center" vertical="center"/>
    </xf>
    <xf numFmtId="192" fontId="4" fillId="0" borderId="53" xfId="0" applyNumberFormat="1" applyFont="1" applyFill="1" applyBorder="1" applyAlignment="1">
      <alignment horizontal="center" vertical="center"/>
    </xf>
    <xf numFmtId="192" fontId="4" fillId="0" borderId="43"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43"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166" fontId="4" fillId="6" borderId="41" xfId="1" applyFont="1" applyFill="1" applyBorder="1" applyAlignment="1">
      <alignment horizontal="center" vertical="center" wrapText="1"/>
    </xf>
    <xf numFmtId="166" fontId="4" fillId="6" borderId="75" xfId="1" applyFont="1" applyFill="1" applyBorder="1" applyAlignment="1">
      <alignment horizontal="center" vertical="center" wrapText="1"/>
    </xf>
    <xf numFmtId="192" fontId="4" fillId="0" borderId="57" xfId="0" applyNumberFormat="1" applyFont="1" applyBorder="1" applyAlignment="1">
      <alignment horizontal="center" vertical="center"/>
    </xf>
    <xf numFmtId="192" fontId="4" fillId="0" borderId="53" xfId="0" applyNumberFormat="1" applyFont="1" applyBorder="1" applyAlignment="1">
      <alignment horizontal="center" vertical="center"/>
    </xf>
    <xf numFmtId="192" fontId="4" fillId="0" borderId="72" xfId="0" applyNumberFormat="1" applyFont="1" applyBorder="1" applyAlignment="1">
      <alignment horizontal="center" vertical="center"/>
    </xf>
    <xf numFmtId="14" fontId="4" fillId="6" borderId="57" xfId="0" applyNumberFormat="1" applyFont="1" applyFill="1" applyBorder="1" applyAlignment="1">
      <alignment horizontal="center" vertical="center" wrapText="1"/>
    </xf>
    <xf numFmtId="14" fontId="4" fillId="6" borderId="53" xfId="0" applyNumberFormat="1" applyFont="1" applyFill="1" applyBorder="1" applyAlignment="1">
      <alignment horizontal="center" vertical="center" wrapText="1"/>
    </xf>
    <xf numFmtId="14" fontId="4" fillId="6" borderId="72" xfId="0" applyNumberFormat="1" applyFont="1" applyFill="1" applyBorder="1" applyAlignment="1">
      <alignment horizontal="center" vertical="center" wrapText="1"/>
    </xf>
    <xf numFmtId="3" fontId="11" fillId="0" borderId="59" xfId="0" applyNumberFormat="1" applyFont="1" applyFill="1" applyBorder="1" applyAlignment="1">
      <alignment horizontal="justify" vertical="center" wrapText="1"/>
    </xf>
    <xf numFmtId="3" fontId="4" fillId="0" borderId="19" xfId="0" applyNumberFormat="1"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4" fillId="0" borderId="16" xfId="0" applyFont="1" applyFill="1" applyBorder="1" applyAlignment="1">
      <alignment horizontal="justify" vertical="center" wrapText="1"/>
    </xf>
    <xf numFmtId="166" fontId="4" fillId="0" borderId="41" xfId="1" applyFont="1" applyFill="1" applyBorder="1" applyAlignment="1">
      <alignment horizontal="center" vertical="center" wrapText="1"/>
    </xf>
    <xf numFmtId="166" fontId="4" fillId="0" borderId="75" xfId="1" applyFont="1" applyFill="1" applyBorder="1" applyAlignment="1">
      <alignment horizontal="center" vertical="center" wrapText="1"/>
    </xf>
    <xf numFmtId="0" fontId="5" fillId="0" borderId="0" xfId="0" applyFont="1" applyBorder="1" applyAlignment="1">
      <alignment horizontal="left"/>
    </xf>
    <xf numFmtId="192" fontId="4" fillId="0" borderId="20" xfId="0" applyNumberFormat="1" applyFont="1" applyFill="1" applyBorder="1" applyAlignment="1">
      <alignment horizontal="center" vertical="center"/>
    </xf>
    <xf numFmtId="166" fontId="4" fillId="0" borderId="57" xfId="1" applyFont="1" applyFill="1" applyBorder="1" applyAlignment="1">
      <alignment horizontal="center" vertical="center" wrapText="1"/>
    </xf>
    <xf numFmtId="166" fontId="4" fillId="0" borderId="53" xfId="1" applyFont="1" applyFill="1" applyBorder="1" applyAlignment="1">
      <alignment horizontal="center" vertical="center" wrapText="1"/>
    </xf>
    <xf numFmtId="3" fontId="4" fillId="0" borderId="57" xfId="0" applyNumberFormat="1" applyFont="1" applyFill="1" applyBorder="1" applyAlignment="1">
      <alignment horizontal="justify" vertical="center" wrapText="1"/>
    </xf>
    <xf numFmtId="3" fontId="4" fillId="0" borderId="53" xfId="0" applyNumberFormat="1" applyFont="1" applyFill="1" applyBorder="1" applyAlignment="1">
      <alignment horizontal="justify" vertical="center" wrapText="1"/>
    </xf>
    <xf numFmtId="0" fontId="4" fillId="0" borderId="56" xfId="0" applyFont="1" applyBorder="1" applyAlignment="1">
      <alignment horizontal="center"/>
    </xf>
    <xf numFmtId="0" fontId="4" fillId="0" borderId="58" xfId="0" applyFont="1" applyBorder="1" applyAlignment="1">
      <alignment horizontal="center"/>
    </xf>
    <xf numFmtId="0" fontId="4" fillId="0" borderId="55" xfId="0" applyFont="1" applyBorder="1" applyAlignment="1">
      <alignment horizontal="center"/>
    </xf>
    <xf numFmtId="0" fontId="4" fillId="0" borderId="16" xfId="0" applyFont="1" applyBorder="1" applyAlignment="1">
      <alignment horizontal="center"/>
    </xf>
    <xf numFmtId="0" fontId="4" fillId="0" borderId="0" xfId="0" applyFont="1" applyAlignment="1">
      <alignment horizontal="center"/>
    </xf>
    <xf numFmtId="0" fontId="4" fillId="0" borderId="18" xfId="0" applyFont="1" applyBorder="1" applyAlignment="1">
      <alignment horizontal="center"/>
    </xf>
    <xf numFmtId="0" fontId="4" fillId="0" borderId="56" xfId="0" applyFont="1" applyFill="1" applyBorder="1" applyAlignment="1">
      <alignment horizontal="center"/>
    </xf>
    <xf numFmtId="0" fontId="4" fillId="0" borderId="58" xfId="0" applyFont="1" applyFill="1" applyBorder="1" applyAlignment="1">
      <alignment horizontal="center"/>
    </xf>
    <xf numFmtId="0" fontId="4" fillId="0" borderId="55"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Alignment="1">
      <alignment horizontal="center"/>
    </xf>
    <xf numFmtId="0" fontId="4" fillId="0" borderId="18" xfId="0" applyFont="1" applyFill="1" applyBorder="1" applyAlignment="1">
      <alignment horizontal="center"/>
    </xf>
    <xf numFmtId="0" fontId="4" fillId="6" borderId="72" xfId="0" applyFont="1" applyFill="1" applyBorder="1" applyAlignment="1">
      <alignment horizontal="center" vertical="center" wrapText="1"/>
    </xf>
    <xf numFmtId="0" fontId="4" fillId="6" borderId="72" xfId="0" applyFont="1" applyFill="1" applyBorder="1" applyAlignment="1">
      <alignment horizontal="justify" vertical="center" wrapText="1"/>
    </xf>
    <xf numFmtId="9" fontId="4" fillId="6" borderId="53" xfId="0" applyNumberFormat="1" applyFont="1" applyFill="1" applyBorder="1" applyAlignment="1">
      <alignment horizontal="center" vertical="center" wrapText="1"/>
    </xf>
    <xf numFmtId="9" fontId="4" fillId="6" borderId="72" xfId="0" applyNumberFormat="1" applyFont="1" applyFill="1" applyBorder="1" applyAlignment="1">
      <alignment horizontal="center" vertical="center" wrapText="1"/>
    </xf>
    <xf numFmtId="166" fontId="4" fillId="6" borderId="57" xfId="1" applyFont="1" applyFill="1" applyBorder="1" applyAlignment="1">
      <alignment horizontal="center" vertical="center" wrapText="1"/>
    </xf>
    <xf numFmtId="166" fontId="4" fillId="6" borderId="53" xfId="1" applyFont="1" applyFill="1" applyBorder="1" applyAlignment="1">
      <alignment horizontal="center" vertical="center" wrapText="1"/>
    </xf>
    <xf numFmtId="166" fontId="4" fillId="6" borderId="72" xfId="1" applyFont="1" applyFill="1" applyBorder="1" applyAlignment="1">
      <alignment horizontal="center" vertical="center" wrapText="1"/>
    </xf>
    <xf numFmtId="3" fontId="4" fillId="6" borderId="57" xfId="0" applyNumberFormat="1" applyFont="1" applyFill="1" applyBorder="1" applyAlignment="1">
      <alignment horizontal="justify" vertical="center" wrapText="1"/>
    </xf>
    <xf numFmtId="3" fontId="4" fillId="6" borderId="53" xfId="0" applyNumberFormat="1" applyFont="1" applyFill="1" applyBorder="1" applyAlignment="1">
      <alignment horizontal="justify" vertical="center" wrapText="1"/>
    </xf>
    <xf numFmtId="3" fontId="4" fillId="6" borderId="72" xfId="0" applyNumberFormat="1" applyFont="1" applyFill="1" applyBorder="1" applyAlignment="1">
      <alignment horizontal="justify" vertical="center" wrapText="1"/>
    </xf>
    <xf numFmtId="0" fontId="4" fillId="0" borderId="15" xfId="0" applyFont="1" applyFill="1" applyBorder="1" applyAlignment="1">
      <alignment horizontal="justify" vertical="center" wrapText="1"/>
    </xf>
    <xf numFmtId="9" fontId="4" fillId="0" borderId="75" xfId="0" applyNumberFormat="1" applyFont="1" applyFill="1" applyBorder="1" applyAlignment="1">
      <alignment horizontal="center" vertical="center" wrapText="1"/>
    </xf>
    <xf numFmtId="9" fontId="4" fillId="0" borderId="72" xfId="0" applyNumberFormat="1" applyFont="1" applyFill="1" applyBorder="1" applyAlignment="1">
      <alignment horizontal="center" vertical="center" wrapText="1"/>
    </xf>
    <xf numFmtId="9" fontId="4" fillId="0" borderId="73" xfId="0" applyNumberFormat="1" applyFont="1" applyFill="1" applyBorder="1" applyAlignment="1">
      <alignment horizontal="center" vertical="center" wrapText="1"/>
    </xf>
    <xf numFmtId="3" fontId="4" fillId="0" borderId="75" xfId="0" applyNumberFormat="1" applyFont="1" applyFill="1" applyBorder="1" applyAlignment="1">
      <alignment horizontal="justify" vertical="center" wrapText="1"/>
    </xf>
    <xf numFmtId="3" fontId="4" fillId="0" borderId="72" xfId="0" applyNumberFormat="1" applyFont="1" applyFill="1" applyBorder="1" applyAlignment="1">
      <alignment horizontal="justify" vertical="center" wrapText="1"/>
    </xf>
    <xf numFmtId="3" fontId="4" fillId="0" borderId="73" xfId="0" applyNumberFormat="1" applyFont="1" applyFill="1" applyBorder="1" applyAlignment="1">
      <alignment horizontal="justify" vertical="center" wrapText="1"/>
    </xf>
    <xf numFmtId="14" fontId="4" fillId="0" borderId="75" xfId="0" applyNumberFormat="1" applyFont="1" applyFill="1" applyBorder="1" applyAlignment="1">
      <alignment horizontal="center" vertical="center" wrapText="1"/>
    </xf>
    <xf numFmtId="14" fontId="4" fillId="0" borderId="72" xfId="0" applyNumberFormat="1" applyFont="1" applyFill="1" applyBorder="1" applyAlignment="1">
      <alignment horizontal="center" vertical="center" wrapText="1"/>
    </xf>
    <xf numFmtId="14" fontId="4" fillId="0" borderId="73" xfId="0" applyNumberFormat="1" applyFont="1" applyFill="1" applyBorder="1" applyAlignment="1">
      <alignment horizontal="center" vertical="center" wrapText="1"/>
    </xf>
    <xf numFmtId="3" fontId="4" fillId="0" borderId="25" xfId="0" applyNumberFormat="1" applyFont="1" applyFill="1" applyBorder="1" applyAlignment="1">
      <alignment horizontal="justify" vertical="center" wrapText="1"/>
    </xf>
    <xf numFmtId="3" fontId="11" fillId="6" borderId="59" xfId="0" applyNumberFormat="1" applyFont="1" applyFill="1" applyBorder="1" applyAlignment="1">
      <alignment horizontal="justify" vertical="center" wrapText="1"/>
    </xf>
    <xf numFmtId="3" fontId="4" fillId="6" borderId="19" xfId="0" applyNumberFormat="1" applyFont="1" applyFill="1" applyBorder="1" applyAlignment="1">
      <alignment horizontal="justify" vertical="center" wrapText="1"/>
    </xf>
    <xf numFmtId="0" fontId="4" fillId="6" borderId="56" xfId="0" applyFont="1" applyFill="1" applyBorder="1" applyAlignment="1">
      <alignment horizontal="justify" vertical="center" wrapText="1"/>
    </xf>
    <xf numFmtId="0" fontId="4" fillId="6" borderId="16" xfId="0" applyFont="1" applyFill="1" applyBorder="1" applyAlignment="1">
      <alignment horizontal="justify" vertical="center" wrapText="1"/>
    </xf>
    <xf numFmtId="0" fontId="4" fillId="0" borderId="75" xfId="0" applyFont="1" applyFill="1" applyBorder="1" applyAlignment="1">
      <alignment horizontal="center" vertical="center" wrapText="1"/>
    </xf>
    <xf numFmtId="0" fontId="4" fillId="0" borderId="75" xfId="0" applyFont="1" applyFill="1" applyBorder="1" applyAlignment="1">
      <alignment horizontal="justify" vertical="center" wrapText="1"/>
    </xf>
    <xf numFmtId="0" fontId="4" fillId="0" borderId="73" xfId="0" applyFont="1" applyFill="1" applyBorder="1" applyAlignment="1">
      <alignment horizontal="center" vertical="center" wrapText="1"/>
    </xf>
    <xf numFmtId="166" fontId="4" fillId="0" borderId="72" xfId="1" applyFont="1" applyFill="1" applyBorder="1" applyAlignment="1">
      <alignment horizontal="center" vertical="center" wrapText="1"/>
    </xf>
    <xf numFmtId="166" fontId="4" fillId="0" borderId="73" xfId="1" applyFont="1" applyFill="1" applyBorder="1" applyAlignment="1">
      <alignment horizontal="center" vertical="center" wrapText="1"/>
    </xf>
    <xf numFmtId="14" fontId="4" fillId="0" borderId="53" xfId="0" applyNumberFormat="1" applyFont="1" applyFill="1" applyBorder="1" applyAlignment="1">
      <alignment horizontal="center" vertical="center" wrapText="1"/>
    </xf>
    <xf numFmtId="3" fontId="4" fillId="0" borderId="41" xfId="0" applyNumberFormat="1" applyFont="1" applyFill="1" applyBorder="1" applyAlignment="1">
      <alignment horizontal="justify" vertical="center" wrapText="1"/>
    </xf>
    <xf numFmtId="3" fontId="4" fillId="0" borderId="42" xfId="0" applyNumberFormat="1"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55" xfId="0" applyFont="1" applyFill="1" applyBorder="1" applyAlignment="1">
      <alignment horizontal="center" vertical="center" wrapText="1"/>
    </xf>
    <xf numFmtId="0" fontId="4" fillId="0" borderId="18" xfId="0" applyFont="1" applyFill="1" applyBorder="1" applyAlignment="1">
      <alignment horizontal="center" vertical="center" wrapText="1"/>
    </xf>
    <xf numFmtId="14" fontId="4" fillId="0" borderId="57" xfId="0" applyNumberFormat="1" applyFont="1" applyFill="1" applyBorder="1" applyAlignment="1">
      <alignment horizontal="center" vertical="center" wrapText="1"/>
    </xf>
    <xf numFmtId="1" fontId="5" fillId="6" borderId="60" xfId="0" applyNumberFormat="1" applyFont="1" applyFill="1" applyBorder="1" applyAlignment="1">
      <alignment horizontal="center" vertical="center" wrapText="1"/>
    </xf>
    <xf numFmtId="1" fontId="5" fillId="6" borderId="58" xfId="0" applyNumberFormat="1" applyFont="1" applyFill="1" applyBorder="1" applyAlignment="1">
      <alignment horizontal="center" vertical="center" wrapText="1"/>
    </xf>
    <xf numFmtId="1" fontId="5" fillId="6" borderId="55" xfId="0" applyNumberFormat="1" applyFont="1" applyFill="1" applyBorder="1" applyAlignment="1">
      <alignment horizontal="center" vertical="center" wrapText="1"/>
    </xf>
    <xf numFmtId="1" fontId="5" fillId="6" borderId="5" xfId="0" applyNumberFormat="1" applyFont="1" applyFill="1" applyBorder="1" applyAlignment="1">
      <alignment horizontal="center" vertical="center" wrapText="1"/>
    </xf>
    <xf numFmtId="1" fontId="5" fillId="6" borderId="0" xfId="0" applyNumberFormat="1" applyFont="1" applyFill="1" applyAlignment="1">
      <alignment horizontal="center" vertical="center" wrapText="1"/>
    </xf>
    <xf numFmtId="1" fontId="5" fillId="6" borderId="18" xfId="0" applyNumberFormat="1"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0" xfId="0" applyFont="1" applyFill="1" applyAlignment="1">
      <alignment horizontal="center" vertical="center" wrapText="1"/>
    </xf>
    <xf numFmtId="1" fontId="5" fillId="12" borderId="57" xfId="0" applyNumberFormat="1" applyFont="1" applyFill="1" applyBorder="1" applyAlignment="1">
      <alignment horizontal="center" vertical="center" wrapText="1"/>
    </xf>
    <xf numFmtId="1" fontId="5" fillId="12" borderId="53" xfId="0" applyNumberFormat="1" applyFont="1" applyFill="1" applyBorder="1" applyAlignment="1">
      <alignment horizontal="center" vertical="center" wrapText="1"/>
    </xf>
    <xf numFmtId="166" fontId="5" fillId="12" borderId="56" xfId="1" applyFont="1" applyFill="1" applyBorder="1" applyAlignment="1">
      <alignment horizontal="center" vertical="center" wrapText="1"/>
    </xf>
    <xf numFmtId="166" fontId="5" fillId="12" borderId="16" xfId="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75" xfId="0"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1" fontId="4" fillId="6" borderId="57" xfId="0" applyNumberFormat="1" applyFont="1" applyFill="1" applyBorder="1" applyAlignment="1">
      <alignment horizontal="center" vertical="center" wrapText="1"/>
    </xf>
    <xf numFmtId="1" fontId="4" fillId="6" borderId="53" xfId="0" applyNumberFormat="1" applyFont="1" applyFill="1" applyBorder="1" applyAlignment="1">
      <alignment horizontal="center" vertical="center" wrapText="1"/>
    </xf>
    <xf numFmtId="1" fontId="4" fillId="6" borderId="72" xfId="0" applyNumberFormat="1" applyFont="1" applyFill="1" applyBorder="1" applyAlignment="1">
      <alignment horizontal="center" vertical="center" wrapText="1"/>
    </xf>
    <xf numFmtId="3" fontId="5" fillId="12" borderId="19" xfId="0" applyNumberFormat="1" applyFont="1" applyFill="1" applyBorder="1" applyAlignment="1">
      <alignment horizontal="center" vertical="center" wrapText="1"/>
    </xf>
    <xf numFmtId="0" fontId="5" fillId="12" borderId="15" xfId="0" applyFont="1" applyFill="1" applyBorder="1" applyAlignment="1">
      <alignment horizontal="center" vertical="center" wrapText="1"/>
    </xf>
    <xf numFmtId="0" fontId="5" fillId="15" borderId="12" xfId="0" applyFont="1" applyFill="1" applyBorder="1" applyAlignment="1">
      <alignment horizontal="left" vertical="center" wrapText="1"/>
    </xf>
    <xf numFmtId="9" fontId="4" fillId="0" borderId="41" xfId="0" applyNumberFormat="1" applyFont="1" applyBorder="1" applyAlignment="1">
      <alignment horizontal="center" vertical="center"/>
    </xf>
    <xf numFmtId="165" fontId="4" fillId="0" borderId="41" xfId="28" applyFont="1" applyBorder="1" applyAlignment="1">
      <alignment horizontal="center" vertical="center"/>
    </xf>
    <xf numFmtId="0" fontId="4" fillId="0" borderId="57" xfId="0" applyFont="1" applyBorder="1" applyAlignment="1">
      <alignment horizontal="left" vertical="center" wrapText="1"/>
    </xf>
    <xf numFmtId="0" fontId="4" fillId="0" borderId="53" xfId="0" applyFont="1" applyBorder="1" applyAlignment="1">
      <alignment horizontal="left" vertical="center"/>
    </xf>
    <xf numFmtId="0" fontId="4" fillId="0" borderId="43" xfId="0" applyFont="1" applyBorder="1" applyAlignment="1">
      <alignment horizontal="left" vertical="center"/>
    </xf>
    <xf numFmtId="0" fontId="4" fillId="0" borderId="77" xfId="0" applyFont="1" applyBorder="1" applyAlignment="1">
      <alignment horizontal="justify" vertical="center" wrapText="1"/>
    </xf>
    <xf numFmtId="0" fontId="4" fillId="0" borderId="41" xfId="0" applyFont="1" applyBorder="1" applyAlignment="1">
      <alignment horizontal="left" vertical="center" wrapText="1"/>
    </xf>
    <xf numFmtId="3" fontId="6" fillId="0" borderId="57" xfId="0" applyNumberFormat="1" applyFont="1" applyBorder="1" applyAlignment="1">
      <alignment horizontal="center" vertical="center" wrapText="1"/>
    </xf>
    <xf numFmtId="3" fontId="6" fillId="0" borderId="53" xfId="0" applyNumberFormat="1" applyFont="1" applyBorder="1" applyAlignment="1">
      <alignment horizontal="center" vertical="center" wrapText="1"/>
    </xf>
    <xf numFmtId="3" fontId="6" fillId="0" borderId="43" xfId="0" applyNumberFormat="1" applyFont="1" applyBorder="1" applyAlignment="1">
      <alignment horizontal="center" vertical="center" wrapText="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7"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165" fontId="4" fillId="0" borderId="57" xfId="28" applyFont="1" applyBorder="1" applyAlignment="1">
      <alignment horizontal="center" vertical="center"/>
    </xf>
    <xf numFmtId="165" fontId="4" fillId="0" borderId="43" xfId="28" applyFont="1" applyBorder="1" applyAlignment="1">
      <alignment horizontal="center" vertical="center"/>
    </xf>
    <xf numFmtId="0" fontId="4" fillId="6" borderId="57"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4" fillId="6" borderId="57" xfId="0" applyFont="1" applyFill="1" applyBorder="1" applyAlignment="1">
      <alignment horizontal="center" vertical="center"/>
    </xf>
    <xf numFmtId="0" fontId="4" fillId="6" borderId="53" xfId="0" applyFont="1" applyFill="1" applyBorder="1" applyAlignment="1">
      <alignment horizontal="center" vertical="center"/>
    </xf>
    <xf numFmtId="165" fontId="4" fillId="6" borderId="57" xfId="28" applyFont="1" applyFill="1" applyBorder="1" applyAlignment="1">
      <alignment horizontal="center" vertical="center"/>
    </xf>
    <xf numFmtId="165" fontId="4" fillId="6" borderId="53" xfId="28" applyFont="1" applyFill="1" applyBorder="1" applyAlignment="1">
      <alignment horizontal="center" vertical="center"/>
    </xf>
    <xf numFmtId="3" fontId="4" fillId="6" borderId="41" xfId="0" applyNumberFormat="1" applyFont="1" applyFill="1" applyBorder="1" applyAlignment="1">
      <alignment horizontal="center" vertical="center" wrapText="1"/>
    </xf>
    <xf numFmtId="10" fontId="5" fillId="12" borderId="56" xfId="0" applyNumberFormat="1" applyFont="1" applyFill="1" applyBorder="1" applyAlignment="1">
      <alignment horizontal="center" vertical="center" wrapText="1"/>
    </xf>
    <xf numFmtId="10" fontId="5" fillId="12" borderId="16" xfId="0" applyNumberFormat="1" applyFont="1" applyFill="1" applyBorder="1" applyAlignment="1">
      <alignment horizontal="center" vertical="center" wrapText="1"/>
    </xf>
    <xf numFmtId="172" fontId="5" fillId="12" borderId="53" xfId="0" applyNumberFormat="1" applyFont="1" applyFill="1" applyBorder="1" applyAlignment="1">
      <alignment horizontal="center" vertical="center" wrapText="1"/>
    </xf>
    <xf numFmtId="3" fontId="6" fillId="0" borderId="57" xfId="0" applyNumberFormat="1" applyFont="1" applyBorder="1" applyAlignment="1">
      <alignment horizontal="center" vertical="center"/>
    </xf>
    <xf numFmtId="3" fontId="6" fillId="0" borderId="53" xfId="0" applyNumberFormat="1" applyFont="1" applyBorder="1" applyAlignment="1">
      <alignment horizontal="center" vertical="center"/>
    </xf>
    <xf numFmtId="3" fontId="6" fillId="0" borderId="43" xfId="0" applyNumberFormat="1" applyFont="1" applyBorder="1" applyAlignment="1">
      <alignment horizontal="center" vertical="center"/>
    </xf>
    <xf numFmtId="173" fontId="4" fillId="6" borderId="41" xfId="0" applyNumberFormat="1" applyFont="1" applyFill="1" applyBorder="1" applyAlignment="1">
      <alignment horizontal="center" vertical="center" wrapText="1"/>
    </xf>
    <xf numFmtId="173" fontId="4" fillId="6" borderId="57" xfId="0" applyNumberFormat="1" applyFont="1" applyFill="1" applyBorder="1" applyAlignment="1">
      <alignment horizontal="center" vertical="center" wrapText="1"/>
    </xf>
    <xf numFmtId="0" fontId="4" fillId="6" borderId="41" xfId="0" applyFont="1" applyFill="1" applyBorder="1" applyAlignment="1">
      <alignment horizontal="left" vertical="center" wrapText="1"/>
    </xf>
    <xf numFmtId="175" fontId="6" fillId="0" borderId="57" xfId="0" applyNumberFormat="1" applyFont="1" applyBorder="1" applyAlignment="1">
      <alignment horizontal="center" vertical="center"/>
    </xf>
    <xf numFmtId="175" fontId="6" fillId="0" borderId="53" xfId="0" applyNumberFormat="1" applyFont="1" applyBorder="1" applyAlignment="1">
      <alignment horizontal="center" vertical="center"/>
    </xf>
    <xf numFmtId="175" fontId="6" fillId="0" borderId="43" xfId="0" applyNumberFormat="1" applyFont="1" applyBorder="1" applyAlignment="1">
      <alignment horizontal="center" vertical="center"/>
    </xf>
    <xf numFmtId="0" fontId="10" fillId="0" borderId="57" xfId="0" applyFont="1" applyBorder="1" applyAlignment="1">
      <alignment horizontal="justify" vertical="center" wrapText="1"/>
    </xf>
    <xf numFmtId="0" fontId="10" fillId="0" borderId="43" xfId="0" applyFont="1" applyBorder="1" applyAlignment="1">
      <alignment horizontal="justify" vertical="center" wrapText="1"/>
    </xf>
    <xf numFmtId="164" fontId="4" fillId="6" borderId="57" xfId="45" applyFont="1" applyFill="1" applyBorder="1" applyAlignment="1">
      <alignment horizontal="center" vertical="center" wrapText="1"/>
    </xf>
    <xf numFmtId="164" fontId="4" fillId="6" borderId="43" xfId="45" applyFont="1" applyFill="1" applyBorder="1" applyAlignment="1">
      <alignment horizontal="center" vertical="center" wrapText="1"/>
    </xf>
    <xf numFmtId="1" fontId="4" fillId="6" borderId="43" xfId="0" applyNumberFormat="1" applyFont="1" applyFill="1" applyBorder="1" applyAlignment="1">
      <alignment horizontal="center" vertical="center" wrapText="1"/>
    </xf>
    <xf numFmtId="175" fontId="6" fillId="0" borderId="57" xfId="18" applyNumberFormat="1" applyFont="1" applyFill="1" applyBorder="1" applyAlignment="1">
      <alignment horizontal="center" vertical="center"/>
    </xf>
    <xf numFmtId="175" fontId="6" fillId="0" borderId="53" xfId="18" applyNumberFormat="1" applyFont="1" applyFill="1" applyBorder="1" applyAlignment="1">
      <alignment horizontal="center" vertical="center"/>
    </xf>
    <xf numFmtId="175" fontId="6" fillId="0" borderId="43" xfId="18" applyNumberFormat="1" applyFont="1" applyFill="1" applyBorder="1" applyAlignment="1">
      <alignment horizontal="center" vertical="center"/>
    </xf>
    <xf numFmtId="1" fontId="6" fillId="0" borderId="57" xfId="0" applyNumberFormat="1" applyFont="1" applyBorder="1" applyAlignment="1">
      <alignment horizontal="center" vertical="center"/>
    </xf>
    <xf numFmtId="1" fontId="6" fillId="0" borderId="53" xfId="0" applyNumberFormat="1" applyFont="1" applyBorder="1" applyAlignment="1">
      <alignment horizontal="center" vertical="center"/>
    </xf>
    <xf numFmtId="1" fontId="6" fillId="0" borderId="43" xfId="0" applyNumberFormat="1" applyFont="1" applyBorder="1" applyAlignment="1">
      <alignment horizontal="center" vertical="center"/>
    </xf>
    <xf numFmtId="0" fontId="4" fillId="0" borderId="57" xfId="0" applyFont="1" applyBorder="1" applyAlignment="1">
      <alignment horizontal="center" vertical="center"/>
    </xf>
    <xf numFmtId="0" fontId="4" fillId="0" borderId="53" xfId="0" applyFont="1" applyBorder="1" applyAlignment="1">
      <alignment horizontal="center" vertical="center"/>
    </xf>
    <xf numFmtId="0" fontId="4" fillId="0" borderId="43" xfId="0" applyFont="1" applyBorder="1" applyAlignment="1">
      <alignment horizontal="center" vertical="center"/>
    </xf>
    <xf numFmtId="0" fontId="6" fillId="0" borderId="57" xfId="0" applyFont="1" applyFill="1" applyBorder="1" applyAlignment="1">
      <alignment horizontal="center" vertical="center"/>
    </xf>
    <xf numFmtId="0" fontId="6" fillId="0" borderId="53" xfId="0" applyFont="1" applyFill="1" applyBorder="1" applyAlignment="1">
      <alignment horizontal="center" vertical="center"/>
    </xf>
    <xf numFmtId="3" fontId="6" fillId="0" borderId="57" xfId="0" applyNumberFormat="1" applyFont="1" applyFill="1" applyBorder="1" applyAlignment="1">
      <alignment horizontal="center" vertical="center"/>
    </xf>
    <xf numFmtId="3" fontId="6" fillId="0" borderId="53" xfId="0" applyNumberFormat="1" applyFont="1" applyFill="1" applyBorder="1" applyAlignment="1">
      <alignment horizontal="center" vertical="center"/>
    </xf>
    <xf numFmtId="3" fontId="6" fillId="0" borderId="43" xfId="0" applyNumberFormat="1" applyFont="1" applyFill="1" applyBorder="1" applyAlignment="1">
      <alignment horizontal="center" vertical="center"/>
    </xf>
    <xf numFmtId="173" fontId="6" fillId="0" borderId="57" xfId="0" applyNumberFormat="1" applyFont="1" applyFill="1" applyBorder="1" applyAlignment="1">
      <alignment horizontal="center" vertical="center"/>
    </xf>
    <xf numFmtId="173" fontId="6" fillId="0" borderId="53" xfId="0" applyNumberFormat="1" applyFont="1" applyFill="1" applyBorder="1" applyAlignment="1">
      <alignment horizontal="center" vertical="center"/>
    </xf>
    <xf numFmtId="173" fontId="6" fillId="0" borderId="43" xfId="0" applyNumberFormat="1" applyFont="1" applyFill="1" applyBorder="1" applyAlignment="1">
      <alignment horizontal="center" vertical="center"/>
    </xf>
    <xf numFmtId="9" fontId="4" fillId="6" borderId="57" xfId="0" applyNumberFormat="1" applyFont="1" applyFill="1" applyBorder="1" applyAlignment="1">
      <alignment horizontal="center" vertical="center"/>
    </xf>
    <xf numFmtId="9" fontId="4" fillId="6" borderId="53" xfId="0" applyNumberFormat="1" applyFont="1" applyFill="1" applyBorder="1" applyAlignment="1">
      <alignment horizontal="center" vertical="center"/>
    </xf>
    <xf numFmtId="0" fontId="4" fillId="0" borderId="75" xfId="0" applyFont="1" applyBorder="1" applyAlignment="1">
      <alignment horizontal="center" vertical="center"/>
    </xf>
    <xf numFmtId="9" fontId="6" fillId="0" borderId="57" xfId="0" applyNumberFormat="1" applyFont="1" applyFill="1" applyBorder="1" applyAlignment="1">
      <alignment horizontal="center" vertical="center"/>
    </xf>
    <xf numFmtId="9" fontId="6" fillId="0" borderId="43" xfId="0" applyNumberFormat="1" applyFont="1" applyFill="1" applyBorder="1" applyAlignment="1">
      <alignment horizontal="center" vertical="center"/>
    </xf>
    <xf numFmtId="165" fontId="6" fillId="0" borderId="57" xfId="28" applyFont="1" applyFill="1" applyBorder="1" applyAlignment="1">
      <alignment horizontal="center" vertical="center"/>
    </xf>
    <xf numFmtId="165" fontId="6" fillId="0" borderId="53" xfId="28" applyFont="1" applyFill="1" applyBorder="1" applyAlignment="1">
      <alignment horizontal="center" vertical="center"/>
    </xf>
    <xf numFmtId="165" fontId="6" fillId="0" borderId="43" xfId="28" applyFont="1" applyFill="1" applyBorder="1" applyAlignment="1">
      <alignment horizontal="center" vertical="center"/>
    </xf>
    <xf numFmtId="0" fontId="6" fillId="0" borderId="53" xfId="0" applyFont="1" applyFill="1" applyBorder="1" applyAlignment="1">
      <alignment horizontal="justify" vertical="center"/>
    </xf>
    <xf numFmtId="0" fontId="6" fillId="0" borderId="43" xfId="0" applyFont="1" applyFill="1" applyBorder="1" applyAlignment="1">
      <alignment horizontal="justify" vertical="center"/>
    </xf>
    <xf numFmtId="0" fontId="6" fillId="0" borderId="53" xfId="0" applyFont="1" applyFill="1" applyBorder="1" applyAlignment="1">
      <alignment horizontal="left" vertical="center" wrapText="1"/>
    </xf>
    <xf numFmtId="173" fontId="4" fillId="12" borderId="56" xfId="0" applyNumberFormat="1" applyFont="1" applyFill="1" applyBorder="1" applyAlignment="1">
      <alignment horizontal="center" vertical="center" wrapText="1"/>
    </xf>
    <xf numFmtId="173" fontId="4" fillId="12" borderId="16" xfId="0" applyNumberFormat="1" applyFont="1" applyFill="1" applyBorder="1" applyAlignment="1">
      <alignment horizontal="center" vertical="center" wrapText="1"/>
    </xf>
    <xf numFmtId="3" fontId="4" fillId="12" borderId="57" xfId="0" applyNumberFormat="1" applyFont="1" applyFill="1" applyBorder="1" applyAlignment="1">
      <alignment horizontal="center" vertical="center" wrapText="1"/>
    </xf>
    <xf numFmtId="3" fontId="4" fillId="12" borderId="53" xfId="0" applyNumberFormat="1" applyFont="1" applyFill="1" applyBorder="1" applyAlignment="1">
      <alignment horizontal="center" vertical="center" wrapText="1"/>
    </xf>
    <xf numFmtId="1" fontId="5" fillId="13" borderId="11" xfId="0" applyNumberFormat="1" applyFont="1" applyFill="1" applyBorder="1" applyAlignment="1">
      <alignment horizontal="left" vertical="center" wrapText="1"/>
    </xf>
    <xf numFmtId="1" fontId="5" fillId="13" borderId="58" xfId="0" applyNumberFormat="1" applyFont="1" applyFill="1" applyBorder="1" applyAlignment="1">
      <alignment horizontal="left" vertical="center" wrapText="1"/>
    </xf>
    <xf numFmtId="1" fontId="5" fillId="6" borderId="77" xfId="0" applyNumberFormat="1" applyFont="1" applyFill="1" applyBorder="1" applyAlignment="1">
      <alignment horizontal="center" vertical="center" wrapText="1"/>
    </xf>
    <xf numFmtId="1" fontId="5" fillId="6" borderId="78" xfId="0" applyNumberFormat="1" applyFont="1" applyFill="1" applyBorder="1" applyAlignment="1">
      <alignment horizontal="center" vertical="center" wrapText="1"/>
    </xf>
    <xf numFmtId="1" fontId="5" fillId="6" borderId="16" xfId="0" applyNumberFormat="1" applyFont="1" applyFill="1" applyBorder="1" applyAlignment="1">
      <alignment horizontal="center" vertical="center" wrapText="1"/>
    </xf>
    <xf numFmtId="1" fontId="5" fillId="6" borderId="74" xfId="0" applyNumberFormat="1" applyFont="1" applyFill="1" applyBorder="1" applyAlignment="1">
      <alignment horizontal="center" vertical="center" wrapText="1"/>
    </xf>
    <xf numFmtId="1" fontId="5" fillId="6" borderId="79" xfId="0" applyNumberFormat="1" applyFont="1" applyFill="1" applyBorder="1" applyAlignment="1">
      <alignment horizontal="center" vertical="center" wrapText="1"/>
    </xf>
    <xf numFmtId="0" fontId="5" fillId="6" borderId="76"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9" fontId="4" fillId="6" borderId="57" xfId="0" applyNumberFormat="1" applyFont="1" applyFill="1" applyBorder="1" applyAlignment="1">
      <alignment horizontal="center" vertical="center" wrapText="1"/>
    </xf>
    <xf numFmtId="9" fontId="4" fillId="6" borderId="43" xfId="0" applyNumberFormat="1" applyFont="1" applyFill="1" applyBorder="1" applyAlignment="1">
      <alignment horizontal="center" vertical="center" wrapText="1"/>
    </xf>
    <xf numFmtId="165" fontId="4" fillId="6" borderId="41" xfId="28" applyFont="1" applyFill="1" applyBorder="1" applyAlignment="1">
      <alignment horizontal="center" vertical="center" wrapText="1"/>
    </xf>
    <xf numFmtId="177" fontId="6" fillId="0" borderId="57" xfId="0" applyNumberFormat="1" applyFont="1" applyBorder="1" applyAlignment="1">
      <alignment horizontal="center" vertical="center"/>
    </xf>
    <xf numFmtId="177" fontId="6" fillId="0" borderId="43" xfId="0" applyNumberFormat="1" applyFont="1" applyBorder="1" applyAlignment="1">
      <alignment horizontal="center" vertical="center"/>
    </xf>
    <xf numFmtId="0" fontId="6" fillId="0" borderId="57" xfId="0" applyFont="1" applyBorder="1" applyAlignment="1">
      <alignment horizontal="center" vertical="center"/>
    </xf>
    <xf numFmtId="0" fontId="6" fillId="0" borderId="43" xfId="0" applyFont="1" applyBorder="1" applyAlignment="1">
      <alignment horizontal="center" vertical="center"/>
    </xf>
    <xf numFmtId="173" fontId="4" fillId="6" borderId="53" xfId="0" applyNumberFormat="1" applyFont="1" applyFill="1" applyBorder="1" applyAlignment="1">
      <alignment horizontal="center" vertical="center" wrapText="1"/>
    </xf>
    <xf numFmtId="173" fontId="4" fillId="6" borderId="43" xfId="0" applyNumberFormat="1" applyFont="1" applyFill="1" applyBorder="1" applyAlignment="1">
      <alignment horizontal="center" vertical="center" wrapText="1"/>
    </xf>
    <xf numFmtId="9" fontId="4" fillId="6" borderId="41" xfId="0" applyNumberFormat="1" applyFont="1" applyFill="1" applyBorder="1" applyAlignment="1">
      <alignment horizontal="center" vertical="center"/>
    </xf>
    <xf numFmtId="0" fontId="6" fillId="6" borderId="43" xfId="0" applyFont="1" applyFill="1" applyBorder="1" applyAlignment="1">
      <alignment horizontal="justify" vertical="center" wrapText="1"/>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6" borderId="43" xfId="0" applyFont="1" applyFill="1" applyBorder="1" applyAlignment="1">
      <alignment horizontal="center" vertical="center"/>
    </xf>
    <xf numFmtId="0" fontId="4" fillId="6" borderId="41" xfId="0" applyFont="1" applyFill="1" applyBorder="1" applyAlignment="1">
      <alignment horizontal="justify" vertical="center" wrapText="1"/>
    </xf>
    <xf numFmtId="164" fontId="4" fillId="6" borderId="57" xfId="45" applyFont="1" applyFill="1" applyBorder="1" applyAlignment="1">
      <alignment horizontal="right" vertical="center"/>
    </xf>
    <xf numFmtId="164" fontId="4" fillId="6" borderId="53" xfId="45" applyFont="1" applyFill="1" applyBorder="1" applyAlignment="1">
      <alignment horizontal="right" vertical="center"/>
    </xf>
    <xf numFmtId="1" fontId="4" fillId="6" borderId="57" xfId="0" applyNumberFormat="1" applyFont="1" applyFill="1" applyBorder="1" applyAlignment="1">
      <alignment horizontal="center" vertical="center"/>
    </xf>
    <xf numFmtId="1" fontId="4" fillId="6" borderId="53" xfId="0" applyNumberFormat="1" applyFont="1" applyFill="1" applyBorder="1" applyAlignment="1">
      <alignment horizontal="center" vertical="center"/>
    </xf>
    <xf numFmtId="1" fontId="4" fillId="0" borderId="41" xfId="0" applyNumberFormat="1" applyFont="1" applyBorder="1" applyAlignment="1">
      <alignment horizontal="center" vertical="center"/>
    </xf>
    <xf numFmtId="1" fontId="4" fillId="0" borderId="75" xfId="0" applyNumberFormat="1" applyFont="1" applyBorder="1" applyAlignment="1">
      <alignment horizontal="center" vertical="center"/>
    </xf>
    <xf numFmtId="0" fontId="4" fillId="6" borderId="41" xfId="0" applyFont="1" applyFill="1" applyBorder="1" applyAlignment="1">
      <alignment horizontal="center" vertical="center"/>
    </xf>
    <xf numFmtId="0" fontId="4" fillId="6" borderId="75" xfId="0" applyFont="1" applyFill="1" applyBorder="1" applyAlignment="1">
      <alignment horizontal="center" vertical="center"/>
    </xf>
    <xf numFmtId="0" fontId="4" fillId="6" borderId="75" xfId="0" applyFont="1" applyFill="1" applyBorder="1" applyAlignment="1">
      <alignment horizontal="justify" vertical="center" wrapText="1"/>
    </xf>
    <xf numFmtId="165" fontId="4" fillId="6" borderId="75" xfId="28" applyFont="1" applyFill="1" applyBorder="1" applyAlignment="1">
      <alignment horizontal="center" vertical="center"/>
    </xf>
    <xf numFmtId="1" fontId="4" fillId="0" borderId="77" xfId="0" applyNumberFormat="1" applyFont="1" applyBorder="1" applyAlignment="1">
      <alignment horizontal="center" vertical="center"/>
    </xf>
    <xf numFmtId="1" fontId="4" fillId="0" borderId="78"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8" xfId="0" applyNumberFormat="1" applyFont="1" applyBorder="1" applyAlignment="1">
      <alignment horizontal="center" vertical="center"/>
    </xf>
    <xf numFmtId="1" fontId="4" fillId="0" borderId="74" xfId="0" applyNumberFormat="1" applyFont="1" applyBorder="1" applyAlignment="1">
      <alignment horizontal="center" vertical="center"/>
    </xf>
    <xf numFmtId="1" fontId="4" fillId="0" borderId="79" xfId="0" applyNumberFormat="1" applyFont="1" applyBorder="1" applyAlignment="1">
      <alignment horizontal="center" vertical="center"/>
    </xf>
    <xf numFmtId="0" fontId="5" fillId="6" borderId="0" xfId="0" applyFont="1" applyFill="1" applyAlignment="1">
      <alignment horizontal="left" vertical="center"/>
    </xf>
    <xf numFmtId="173" fontId="4" fillId="0" borderId="41" xfId="0" applyNumberFormat="1" applyFont="1" applyBorder="1" applyAlignment="1">
      <alignment horizontal="center" vertical="center"/>
    </xf>
    <xf numFmtId="173" fontId="4" fillId="0" borderId="75" xfId="0" applyNumberFormat="1" applyFont="1" applyBorder="1" applyAlignment="1">
      <alignment horizontal="center" vertical="center"/>
    </xf>
    <xf numFmtId="0" fontId="4" fillId="0" borderId="75" xfId="0" applyFont="1" applyBorder="1" applyAlignment="1">
      <alignment horizontal="center" vertical="center" wrapText="1"/>
    </xf>
    <xf numFmtId="170" fontId="5" fillId="12" borderId="15" xfId="0" applyNumberFormat="1" applyFont="1" applyFill="1" applyBorder="1" applyAlignment="1">
      <alignment horizontal="center" vertical="center" wrapText="1"/>
    </xf>
    <xf numFmtId="3" fontId="5" fillId="12" borderId="41" xfId="0" applyNumberFormat="1"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1" fontId="5" fillId="6" borderId="56" xfId="0" applyNumberFormat="1" applyFont="1" applyFill="1" applyBorder="1" applyAlignment="1">
      <alignment horizontal="center" vertical="top"/>
    </xf>
    <xf numFmtId="1" fontId="5" fillId="6" borderId="16" xfId="0" applyNumberFormat="1" applyFont="1" applyFill="1" applyBorder="1" applyAlignment="1">
      <alignment horizontal="center" vertical="top"/>
    </xf>
    <xf numFmtId="1" fontId="5" fillId="6" borderId="42" xfId="0" applyNumberFormat="1" applyFont="1" applyFill="1" applyBorder="1" applyAlignment="1">
      <alignment horizontal="center" vertical="center" wrapText="1"/>
    </xf>
    <xf numFmtId="1" fontId="5" fillId="6" borderId="12" xfId="0" applyNumberFormat="1" applyFont="1" applyFill="1" applyBorder="1" applyAlignment="1">
      <alignment horizontal="center" vertical="center"/>
    </xf>
    <xf numFmtId="175" fontId="6" fillId="0" borderId="41" xfId="0" applyNumberFormat="1" applyFont="1" applyBorder="1" applyAlignment="1">
      <alignment horizontal="center" vertical="center"/>
    </xf>
    <xf numFmtId="9" fontId="4" fillId="6" borderId="41" xfId="19" applyFont="1" applyFill="1" applyBorder="1" applyAlignment="1">
      <alignment horizontal="center" vertical="center" wrapText="1"/>
    </xf>
    <xf numFmtId="3" fontId="4" fillId="6" borderId="41" xfId="0" applyNumberFormat="1" applyFont="1" applyFill="1" applyBorder="1" applyAlignment="1">
      <alignment horizontal="justify" vertical="center" wrapText="1"/>
    </xf>
    <xf numFmtId="0" fontId="4" fillId="6" borderId="43" xfId="0" applyFont="1" applyFill="1" applyBorder="1" applyAlignment="1">
      <alignment horizontal="left" vertical="center" wrapText="1"/>
    </xf>
    <xf numFmtId="175" fontId="4" fillId="6" borderId="57" xfId="0" applyNumberFormat="1" applyFont="1" applyFill="1" applyBorder="1" applyAlignment="1">
      <alignment horizontal="center" vertical="center" wrapText="1"/>
    </xf>
    <xf numFmtId="175" fontId="4" fillId="6" borderId="43" xfId="0" applyNumberFormat="1" applyFont="1" applyFill="1" applyBorder="1" applyAlignment="1">
      <alignment horizontal="center" vertical="center" wrapText="1"/>
    </xf>
    <xf numFmtId="1" fontId="5" fillId="6" borderId="56" xfId="0" applyNumberFormat="1" applyFont="1" applyFill="1" applyBorder="1" applyAlignment="1">
      <alignment horizontal="center" vertical="center"/>
    </xf>
    <xf numFmtId="1" fontId="5" fillId="6" borderId="16" xfId="0" applyNumberFormat="1" applyFont="1" applyFill="1" applyBorder="1" applyAlignment="1">
      <alignment horizontal="center" vertical="center"/>
    </xf>
    <xf numFmtId="1" fontId="5" fillId="6" borderId="32" xfId="0" applyNumberFormat="1" applyFont="1" applyFill="1" applyBorder="1" applyAlignment="1">
      <alignment horizontal="center" vertical="center"/>
    </xf>
    <xf numFmtId="1" fontId="5" fillId="6" borderId="55" xfId="0" applyNumberFormat="1" applyFont="1" applyFill="1" applyBorder="1" applyAlignment="1">
      <alignment horizontal="center" vertical="center"/>
    </xf>
    <xf numFmtId="1" fontId="5" fillId="6" borderId="18" xfId="0" applyNumberFormat="1" applyFont="1" applyFill="1" applyBorder="1" applyAlignment="1">
      <alignment horizontal="center" vertical="center"/>
    </xf>
    <xf numFmtId="1" fontId="5" fillId="6" borderId="35" xfId="0" applyNumberFormat="1" applyFont="1" applyFill="1" applyBorder="1" applyAlignment="1">
      <alignment horizontal="center" vertical="center"/>
    </xf>
    <xf numFmtId="1" fontId="5" fillId="15" borderId="11" xfId="0" applyNumberFormat="1" applyFont="1" applyFill="1" applyBorder="1" applyAlignment="1">
      <alignment horizontal="left" vertical="center" wrapText="1"/>
    </xf>
    <xf numFmtId="1" fontId="5" fillId="15" borderId="41" xfId="0" applyNumberFormat="1" applyFont="1" applyFill="1" applyBorder="1" applyAlignment="1">
      <alignment horizontal="left" vertical="center" wrapText="1"/>
    </xf>
    <xf numFmtId="49" fontId="6" fillId="0" borderId="41" xfId="0" applyNumberFormat="1" applyFont="1" applyBorder="1" applyAlignment="1">
      <alignment horizontal="center" vertical="center"/>
    </xf>
    <xf numFmtId="9" fontId="4" fillId="6" borderId="57" xfId="19" applyFont="1" applyFill="1" applyBorder="1" applyAlignment="1">
      <alignment horizontal="center" vertical="center" wrapText="1"/>
    </xf>
    <xf numFmtId="9" fontId="4" fillId="6" borderId="53" xfId="19" applyFont="1" applyFill="1" applyBorder="1" applyAlignment="1">
      <alignment horizontal="center" vertical="center" wrapText="1"/>
    </xf>
    <xf numFmtId="0" fontId="10" fillId="18" borderId="41" xfId="0" applyFont="1" applyFill="1" applyBorder="1" applyAlignment="1">
      <alignment horizontal="justify" vertical="center" wrapText="1"/>
    </xf>
    <xf numFmtId="1" fontId="4" fillId="6" borderId="20" xfId="0" applyNumberFormat="1" applyFont="1" applyFill="1" applyBorder="1" applyAlignment="1">
      <alignment horizontal="center" vertical="center" wrapText="1"/>
    </xf>
    <xf numFmtId="0" fontId="5" fillId="6" borderId="41" xfId="0" applyFont="1" applyFill="1" applyBorder="1" applyAlignment="1">
      <alignment horizontal="center" vertical="center"/>
    </xf>
    <xf numFmtId="0" fontId="5" fillId="6" borderId="57" xfId="0" applyFont="1" applyFill="1" applyBorder="1" applyAlignment="1">
      <alignment horizontal="center" vertical="center"/>
    </xf>
    <xf numFmtId="14" fontId="4" fillId="6" borderId="41" xfId="0" applyNumberFormat="1" applyFont="1" applyFill="1" applyBorder="1" applyAlignment="1">
      <alignment horizontal="center" vertical="center"/>
    </xf>
    <xf numFmtId="14" fontId="4" fillId="6" borderId="57" xfId="0" applyNumberFormat="1" applyFont="1" applyFill="1" applyBorder="1" applyAlignment="1">
      <alignment horizontal="center" vertical="center"/>
    </xf>
    <xf numFmtId="14" fontId="4" fillId="6" borderId="53" xfId="0" applyNumberFormat="1" applyFont="1" applyFill="1" applyBorder="1" applyAlignment="1">
      <alignment horizontal="center" vertical="center"/>
    </xf>
    <xf numFmtId="3" fontId="4" fillId="6" borderId="43" xfId="0" applyNumberFormat="1" applyFont="1" applyFill="1" applyBorder="1" applyAlignment="1">
      <alignment horizontal="justify" vertical="center" wrapText="1"/>
    </xf>
    <xf numFmtId="0" fontId="14" fillId="6" borderId="16"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4" xfId="0" applyFont="1" applyBorder="1" applyAlignment="1">
      <alignment horizontal="center" vertical="center"/>
    </xf>
    <xf numFmtId="49" fontId="4" fillId="6" borderId="57" xfId="0" applyNumberFormat="1" applyFont="1" applyFill="1" applyBorder="1" applyAlignment="1">
      <alignment horizontal="center" vertical="center"/>
    </xf>
    <xf numFmtId="49" fontId="4" fillId="6" borderId="53" xfId="0" applyNumberFormat="1" applyFont="1" applyFill="1" applyBorder="1" applyAlignment="1">
      <alignment horizontal="center" vertical="center"/>
    </xf>
    <xf numFmtId="175" fontId="6" fillId="6" borderId="41" xfId="0" applyNumberFormat="1" applyFont="1" applyFill="1" applyBorder="1" applyAlignment="1">
      <alignment horizontal="center" vertical="center"/>
    </xf>
    <xf numFmtId="175" fontId="6" fillId="6" borderId="57" xfId="0" applyNumberFormat="1" applyFont="1" applyFill="1" applyBorder="1" applyAlignment="1">
      <alignment horizontal="center" vertical="center"/>
    </xf>
    <xf numFmtId="49" fontId="6" fillId="6" borderId="41" xfId="0" applyNumberFormat="1" applyFont="1" applyFill="1" applyBorder="1" applyAlignment="1">
      <alignment horizontal="center" vertical="center"/>
    </xf>
    <xf numFmtId="49" fontId="6" fillId="6" borderId="57" xfId="0" applyNumberFormat="1" applyFont="1" applyFill="1" applyBorder="1" applyAlignment="1">
      <alignment horizontal="center" vertical="center"/>
    </xf>
    <xf numFmtId="0" fontId="4" fillId="6" borderId="20" xfId="0" applyFont="1" applyFill="1" applyBorder="1" applyAlignment="1">
      <alignment horizontal="center" vertical="center" wrapText="1"/>
    </xf>
    <xf numFmtId="1" fontId="5" fillId="6" borderId="42" xfId="0" applyNumberFormat="1" applyFont="1" applyFill="1" applyBorder="1" applyAlignment="1">
      <alignment horizontal="center" vertical="center"/>
    </xf>
    <xf numFmtId="1" fontId="5" fillId="6" borderId="11" xfId="0" applyNumberFormat="1" applyFont="1" applyFill="1" applyBorder="1" applyAlignment="1">
      <alignment horizontal="center" vertical="center"/>
    </xf>
    <xf numFmtId="0" fontId="5" fillId="0" borderId="0" xfId="0" applyFont="1" applyAlignment="1">
      <alignment horizontal="left" wrapText="1"/>
    </xf>
    <xf numFmtId="14" fontId="4" fillId="0" borderId="41" xfId="0" applyNumberFormat="1" applyFont="1" applyFill="1" applyBorder="1" applyAlignment="1">
      <alignment horizontal="center" vertical="center" wrapText="1"/>
    </xf>
    <xf numFmtId="0" fontId="4" fillId="0" borderId="76" xfId="0" applyFont="1" applyBorder="1" applyAlignment="1">
      <alignment horizontal="center" vertical="center"/>
    </xf>
    <xf numFmtId="0" fontId="4" fillId="0" borderId="80" xfId="0" applyFont="1" applyBorder="1" applyAlignment="1">
      <alignment horizontal="center" vertical="center"/>
    </xf>
    <xf numFmtId="0" fontId="4" fillId="0" borderId="73" xfId="0" applyFont="1" applyBorder="1" applyAlignment="1">
      <alignment horizontal="center" vertical="center" wrapText="1"/>
    </xf>
    <xf numFmtId="9" fontId="4" fillId="0" borderId="44" xfId="4" applyFont="1" applyBorder="1" applyAlignment="1">
      <alignment horizontal="center" vertical="center"/>
    </xf>
    <xf numFmtId="0" fontId="4" fillId="0" borderId="44" xfId="0" applyFont="1" applyBorder="1" applyAlignment="1">
      <alignment horizontal="center" vertical="center" wrapText="1"/>
    </xf>
    <xf numFmtId="4" fontId="4" fillId="0" borderId="77" xfId="5" applyNumberFormat="1" applyFont="1" applyFill="1" applyBorder="1" applyAlignment="1">
      <alignment horizontal="right" vertical="center" wrapText="1" indent="2"/>
    </xf>
    <xf numFmtId="4" fontId="4" fillId="0" borderId="74" xfId="5" applyNumberFormat="1" applyFont="1" applyFill="1" applyBorder="1" applyAlignment="1">
      <alignment horizontal="right" vertical="center" wrapText="1" indent="2"/>
    </xf>
    <xf numFmtId="9" fontId="4" fillId="0" borderId="44" xfId="4" applyFont="1" applyFill="1" applyBorder="1" applyAlignment="1">
      <alignment horizontal="center" vertical="center"/>
    </xf>
    <xf numFmtId="166" fontId="4" fillId="0" borderId="44" xfId="5" applyFont="1" applyBorder="1" applyAlignment="1">
      <alignment horizontal="center" vertical="center"/>
    </xf>
    <xf numFmtId="166" fontId="4" fillId="6" borderId="45" xfId="5" applyFont="1" applyFill="1" applyBorder="1" applyAlignment="1">
      <alignment horizontal="center" vertical="center"/>
    </xf>
    <xf numFmtId="166" fontId="4" fillId="6" borderId="54" xfId="5" applyFont="1" applyFill="1" applyBorder="1" applyAlignment="1">
      <alignment horizontal="center" vertical="center"/>
    </xf>
    <xf numFmtId="166" fontId="4" fillId="6" borderId="46" xfId="5" applyFont="1" applyFill="1" applyBorder="1" applyAlignment="1">
      <alignment horizontal="center" vertical="center"/>
    </xf>
    <xf numFmtId="0" fontId="4" fillId="6" borderId="45" xfId="0" applyFont="1" applyFill="1" applyBorder="1" applyAlignment="1">
      <alignment horizontal="justify" vertical="center" wrapText="1"/>
    </xf>
    <xf numFmtId="0" fontId="4" fillId="6" borderId="54" xfId="0" applyFont="1" applyFill="1" applyBorder="1" applyAlignment="1">
      <alignment horizontal="justify" vertical="center" wrapText="1"/>
    </xf>
    <xf numFmtId="0" fontId="4" fillId="6" borderId="46" xfId="0" applyFont="1" applyFill="1" applyBorder="1" applyAlignment="1">
      <alignment horizontal="justify" vertical="center" wrapText="1"/>
    </xf>
    <xf numFmtId="0" fontId="4" fillId="6" borderId="45"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0" borderId="7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66" xfId="0" applyFont="1" applyBorder="1" applyAlignment="1">
      <alignment horizontal="center" vertical="center"/>
    </xf>
    <xf numFmtId="0" fontId="4" fillId="0" borderId="85" xfId="0" applyFont="1" applyBorder="1" applyAlignment="1">
      <alignment horizontal="center" vertical="center"/>
    </xf>
    <xf numFmtId="0" fontId="4" fillId="0" borderId="50" xfId="0" applyFont="1" applyBorder="1" applyAlignment="1">
      <alignment horizontal="center" vertical="center"/>
    </xf>
    <xf numFmtId="9" fontId="4" fillId="0" borderId="45" xfId="46" applyFont="1" applyBorder="1" applyAlignment="1">
      <alignment horizontal="center" vertical="center"/>
    </xf>
    <xf numFmtId="9" fontId="4" fillId="0" borderId="54" xfId="46" applyFont="1" applyBorder="1" applyAlignment="1">
      <alignment horizontal="center" vertical="center"/>
    </xf>
    <xf numFmtId="9" fontId="4" fillId="0" borderId="46" xfId="46" applyFont="1" applyBorder="1" applyAlignment="1">
      <alignment horizontal="center" vertical="center"/>
    </xf>
    <xf numFmtId="0" fontId="4" fillId="0" borderId="4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6" xfId="0" applyFont="1" applyBorder="1" applyAlignment="1">
      <alignment horizontal="center" vertical="center" wrapText="1"/>
    </xf>
    <xf numFmtId="3" fontId="4" fillId="0" borderId="75" xfId="0" applyNumberFormat="1" applyFont="1" applyFill="1" applyBorder="1" applyAlignment="1">
      <alignment horizontal="center" vertical="center"/>
    </xf>
    <xf numFmtId="3" fontId="4" fillId="0" borderId="73" xfId="0" applyNumberFormat="1" applyFont="1" applyFill="1" applyBorder="1" applyAlignment="1">
      <alignment horizontal="center" vertical="center"/>
    </xf>
    <xf numFmtId="4" fontId="4" fillId="0" borderId="75" xfId="5" applyNumberFormat="1" applyFont="1" applyFill="1" applyBorder="1" applyAlignment="1">
      <alignment horizontal="right" vertical="center" indent="2"/>
    </xf>
    <xf numFmtId="4" fontId="4" fillId="0" borderId="73" xfId="5" applyNumberFormat="1" applyFont="1" applyFill="1" applyBorder="1" applyAlignment="1">
      <alignment horizontal="right" vertical="center" indent="2"/>
    </xf>
    <xf numFmtId="1" fontId="4" fillId="0" borderId="12" xfId="0" applyNumberFormat="1" applyFont="1" applyFill="1" applyBorder="1" applyAlignment="1">
      <alignment horizontal="center" vertical="center" wrapText="1"/>
    </xf>
    <xf numFmtId="0" fontId="4" fillId="6" borderId="45" xfId="0" applyFont="1" applyFill="1" applyBorder="1" applyAlignment="1">
      <alignment horizontal="justify" vertical="center"/>
    </xf>
    <xf numFmtId="0" fontId="4" fillId="6" borderId="54" xfId="0" applyFont="1" applyFill="1" applyBorder="1" applyAlignment="1">
      <alignment horizontal="justify" vertical="center"/>
    </xf>
    <xf numFmtId="0" fontId="4" fillId="6" borderId="46" xfId="0" applyFont="1" applyFill="1" applyBorder="1" applyAlignment="1">
      <alignment horizontal="justify" vertical="center"/>
    </xf>
    <xf numFmtId="9" fontId="4" fillId="6" borderId="45" xfId="4" applyFont="1" applyFill="1" applyBorder="1" applyAlignment="1">
      <alignment horizontal="center" vertical="center"/>
    </xf>
    <xf numFmtId="9" fontId="4" fillId="6" borderId="54" xfId="4" applyFont="1" applyFill="1" applyBorder="1" applyAlignment="1">
      <alignment horizontal="center" vertical="center"/>
    </xf>
    <xf numFmtId="9" fontId="4" fillId="6" borderId="46" xfId="4" applyFont="1" applyFill="1" applyBorder="1" applyAlignment="1">
      <alignment horizontal="center" vertical="center"/>
    </xf>
    <xf numFmtId="9" fontId="4" fillId="0" borderId="75" xfId="4" applyFont="1" applyFill="1" applyBorder="1" applyAlignment="1">
      <alignment horizontal="center" vertical="center"/>
    </xf>
    <xf numFmtId="0" fontId="4" fillId="0" borderId="75"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5" xfId="0" applyFont="1" applyFill="1" applyBorder="1" applyAlignment="1">
      <alignment horizontal="center" vertical="center"/>
    </xf>
    <xf numFmtId="0" fontId="4" fillId="0" borderId="41" xfId="0" applyFont="1" applyFill="1" applyBorder="1" applyAlignment="1">
      <alignment horizontal="left" vertical="center" wrapText="1"/>
    </xf>
    <xf numFmtId="9" fontId="4" fillId="0" borderId="75" xfId="4" applyNumberFormat="1" applyFont="1" applyFill="1" applyBorder="1" applyAlignment="1">
      <alignment horizontal="center" vertical="center" wrapText="1"/>
    </xf>
    <xf numFmtId="9" fontId="4" fillId="0" borderId="72" xfId="4" applyNumberFormat="1" applyFont="1" applyFill="1" applyBorder="1" applyAlignment="1">
      <alignment horizontal="center" vertical="center" wrapText="1"/>
    </xf>
    <xf numFmtId="9" fontId="4" fillId="0" borderId="73" xfId="4" applyNumberFormat="1" applyFont="1" applyFill="1" applyBorder="1" applyAlignment="1">
      <alignment horizontal="center" vertical="center" wrapText="1"/>
    </xf>
    <xf numFmtId="0" fontId="4" fillId="0" borderId="72" xfId="0" applyFont="1" applyBorder="1" applyAlignment="1">
      <alignment horizontal="center" vertical="center" wrapText="1"/>
    </xf>
    <xf numFmtId="3" fontId="4" fillId="0" borderId="75" xfId="0" applyNumberFormat="1" applyFont="1" applyBorder="1" applyAlignment="1">
      <alignment horizontal="center" vertical="center"/>
    </xf>
    <xf numFmtId="14" fontId="4" fillId="0" borderId="72" xfId="0" applyNumberFormat="1" applyFont="1" applyBorder="1" applyAlignment="1">
      <alignment horizontal="center" vertical="center"/>
    </xf>
    <xf numFmtId="14" fontId="4" fillId="0" borderId="72" xfId="0" applyNumberFormat="1" applyFont="1" applyBorder="1" applyAlignment="1">
      <alignment horizontal="center" vertical="center" wrapText="1"/>
    </xf>
    <xf numFmtId="14" fontId="4" fillId="0" borderId="75" xfId="0" applyNumberFormat="1" applyFont="1" applyBorder="1" applyAlignment="1">
      <alignment horizontal="center" vertical="center" wrapText="1"/>
    </xf>
    <xf numFmtId="0" fontId="4" fillId="6" borderId="75" xfId="0" applyFont="1" applyFill="1" applyBorder="1" applyAlignment="1">
      <alignment horizontal="left" vertical="center" wrapText="1"/>
    </xf>
    <xf numFmtId="0" fontId="4" fillId="6" borderId="72" xfId="0" applyFont="1" applyFill="1" applyBorder="1" applyAlignment="1">
      <alignment horizontal="left" vertical="center" wrapText="1"/>
    </xf>
    <xf numFmtId="166" fontId="4" fillId="6" borderId="75" xfId="5" applyFont="1" applyFill="1" applyBorder="1" applyAlignment="1">
      <alignment horizontal="center" vertical="center" wrapText="1"/>
    </xf>
    <xf numFmtId="166" fontId="4" fillId="6" borderId="72" xfId="5" applyFont="1" applyFill="1" applyBorder="1" applyAlignment="1">
      <alignment horizontal="center" vertical="center" wrapText="1"/>
    </xf>
    <xf numFmtId="0" fontId="4" fillId="6" borderId="73" xfId="0" applyFont="1" applyFill="1" applyBorder="1" applyAlignment="1">
      <alignment horizontal="center" vertical="center" wrapText="1"/>
    </xf>
    <xf numFmtId="0" fontId="4" fillId="0" borderId="73" xfId="0" applyFont="1" applyBorder="1" applyAlignment="1">
      <alignment horizontal="center" vertical="center"/>
    </xf>
    <xf numFmtId="0" fontId="4" fillId="6" borderId="75" xfId="0" applyFont="1" applyFill="1" applyBorder="1" applyAlignment="1">
      <alignment horizontal="justify" vertical="center"/>
    </xf>
    <xf numFmtId="0" fontId="4" fillId="6" borderId="73" xfId="0" applyFont="1" applyFill="1" applyBorder="1" applyAlignment="1">
      <alignment horizontal="justify" vertical="center"/>
    </xf>
    <xf numFmtId="0" fontId="4" fillId="6" borderId="73" xfId="0" applyFont="1" applyFill="1" applyBorder="1" applyAlignment="1">
      <alignment horizontal="justify" vertical="center" wrapText="1"/>
    </xf>
    <xf numFmtId="3" fontId="4" fillId="0" borderId="73" xfId="0" applyNumberFormat="1" applyFont="1" applyBorder="1" applyAlignment="1">
      <alignment horizontal="center" vertical="center"/>
    </xf>
    <xf numFmtId="0" fontId="4" fillId="6" borderId="72" xfId="0" applyFont="1" applyFill="1" applyBorder="1" applyAlignment="1">
      <alignment horizontal="center" vertical="center"/>
    </xf>
    <xf numFmtId="0" fontId="4" fillId="0" borderId="75" xfId="17" applyFont="1" applyFill="1" applyBorder="1" applyAlignment="1">
      <alignment horizontal="justify" vertical="center" wrapText="1"/>
    </xf>
    <xf numFmtId="4" fontId="6" fillId="0" borderId="41" xfId="5" applyNumberFormat="1" applyFont="1" applyFill="1" applyBorder="1" applyAlignment="1">
      <alignment horizontal="right" vertical="center" wrapText="1" indent="2"/>
    </xf>
    <xf numFmtId="0" fontId="4" fillId="0" borderId="78" xfId="0" applyFont="1" applyFill="1" applyBorder="1" applyAlignment="1">
      <alignment horizontal="center" vertical="center" wrapText="1"/>
    </xf>
    <xf numFmtId="166" fontId="4" fillId="0" borderId="72" xfId="5" applyFont="1" applyFill="1" applyBorder="1" applyAlignment="1">
      <alignment horizontal="center" vertical="center"/>
    </xf>
    <xf numFmtId="10" fontId="4" fillId="0" borderId="75" xfId="4" applyNumberFormat="1" applyFont="1" applyFill="1" applyBorder="1" applyAlignment="1">
      <alignment horizontal="center" vertical="center"/>
    </xf>
    <xf numFmtId="0" fontId="4" fillId="0" borderId="47"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0" xfId="0" applyFont="1" applyFill="1" applyBorder="1" applyAlignment="1">
      <alignment horizontal="justify" vertical="center" wrapText="1"/>
    </xf>
    <xf numFmtId="0" fontId="4" fillId="0" borderId="48" xfId="0" applyFont="1" applyFill="1" applyBorder="1" applyAlignment="1">
      <alignment horizontal="justify" vertical="center" wrapText="1"/>
    </xf>
    <xf numFmtId="0" fontId="4" fillId="0" borderId="45" xfId="0" applyFont="1" applyFill="1" applyBorder="1" applyAlignment="1">
      <alignment horizontal="justify" vertical="center" wrapText="1"/>
    </xf>
    <xf numFmtId="0" fontId="4" fillId="0" borderId="46" xfId="0" applyFont="1" applyFill="1" applyBorder="1" applyAlignment="1">
      <alignment horizontal="justify" vertical="center" wrapText="1"/>
    </xf>
    <xf numFmtId="0" fontId="4" fillId="0" borderId="51" xfId="0" applyFont="1" applyFill="1" applyBorder="1" applyAlignment="1">
      <alignment horizontal="center" vertical="center" wrapText="1"/>
    </xf>
    <xf numFmtId="0" fontId="4" fillId="0" borderId="79" xfId="0" applyFont="1" applyFill="1" applyBorder="1" applyAlignment="1">
      <alignment horizontal="center" vertical="center" wrapText="1"/>
    </xf>
    <xf numFmtId="9" fontId="4" fillId="0" borderId="72" xfId="4" applyFont="1" applyFill="1" applyBorder="1" applyAlignment="1">
      <alignment horizontal="center" vertical="center"/>
    </xf>
    <xf numFmtId="0" fontId="4" fillId="0" borderId="75" xfId="0" applyFont="1" applyFill="1" applyBorder="1" applyAlignment="1">
      <alignment vertical="center" wrapText="1"/>
    </xf>
    <xf numFmtId="10" fontId="4" fillId="0" borderId="86" xfId="4" applyNumberFormat="1" applyFont="1" applyFill="1" applyBorder="1" applyAlignment="1">
      <alignment horizontal="center" vertical="center"/>
    </xf>
    <xf numFmtId="10" fontId="4" fillId="0" borderId="87" xfId="4" applyNumberFormat="1"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9" fontId="4" fillId="6" borderId="75" xfId="4" applyFont="1" applyFill="1" applyBorder="1" applyAlignment="1">
      <alignment horizontal="center" vertical="center"/>
    </xf>
    <xf numFmtId="166" fontId="4" fillId="6" borderId="41" xfId="5"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75" xfId="0" applyFont="1" applyFill="1" applyBorder="1" applyAlignment="1">
      <alignment vertical="center" wrapText="1"/>
    </xf>
    <xf numFmtId="1" fontId="4" fillId="6" borderId="75" xfId="0" applyNumberFormat="1" applyFont="1" applyFill="1" applyBorder="1" applyAlignment="1">
      <alignment horizontal="center" vertical="center"/>
    </xf>
    <xf numFmtId="14" fontId="6" fillId="0" borderId="75" xfId="0" applyNumberFormat="1" applyFont="1" applyFill="1" applyBorder="1" applyAlignment="1">
      <alignment horizontal="center" vertical="center" wrapText="1"/>
    </xf>
    <xf numFmtId="14" fontId="6" fillId="0" borderId="73" xfId="0" applyNumberFormat="1" applyFont="1" applyFill="1" applyBorder="1" applyAlignment="1">
      <alignment horizontal="center" vertical="center" wrapText="1"/>
    </xf>
    <xf numFmtId="166" fontId="6" fillId="0" borderId="72" xfId="5" applyFont="1" applyFill="1" applyBorder="1" applyAlignment="1">
      <alignment horizontal="center" vertical="center" wrapText="1"/>
    </xf>
    <xf numFmtId="183" fontId="4" fillId="6" borderId="75" xfId="0" applyNumberFormat="1" applyFont="1" applyFill="1" applyBorder="1" applyAlignment="1">
      <alignment horizontal="center" vertical="center" wrapText="1"/>
    </xf>
    <xf numFmtId="0" fontId="4" fillId="0" borderId="75" xfId="0" applyFont="1" applyBorder="1" applyAlignment="1">
      <alignment horizontal="justify" vertical="center" wrapText="1"/>
    </xf>
    <xf numFmtId="14" fontId="4" fillId="0" borderId="75" xfId="0" applyNumberFormat="1" applyFont="1" applyBorder="1" applyAlignment="1">
      <alignment horizontal="center" vertical="center"/>
    </xf>
    <xf numFmtId="14" fontId="4" fillId="0" borderId="73" xfId="0" applyNumberFormat="1" applyFont="1" applyBorder="1" applyAlignment="1">
      <alignment horizontal="center" vertical="center"/>
    </xf>
    <xf numFmtId="183" fontId="4" fillId="6" borderId="75" xfId="0" applyNumberFormat="1" applyFont="1" applyFill="1" applyBorder="1" applyAlignment="1">
      <alignment horizontal="center" vertical="center"/>
    </xf>
    <xf numFmtId="0" fontId="4" fillId="0" borderId="75" xfId="17" applyFont="1" applyBorder="1" applyAlignment="1">
      <alignment horizontal="justify" vertical="center" wrapText="1"/>
    </xf>
    <xf numFmtId="0" fontId="4" fillId="0" borderId="72" xfId="17" applyFont="1" applyBorder="1" applyAlignment="1">
      <alignment horizontal="justify" vertical="center" wrapText="1"/>
    </xf>
    <xf numFmtId="0" fontId="4" fillId="0" borderId="73" xfId="17" applyFont="1" applyBorder="1" applyAlignment="1">
      <alignment horizontal="justify" vertical="center" wrapText="1"/>
    </xf>
    <xf numFmtId="0" fontId="4" fillId="0" borderId="72" xfId="0" applyFont="1" applyBorder="1" applyAlignment="1">
      <alignment horizontal="justify" vertical="center"/>
    </xf>
    <xf numFmtId="170" fontId="5" fillId="12" borderId="77" xfId="0" applyNumberFormat="1" applyFont="1" applyFill="1" applyBorder="1" applyAlignment="1">
      <alignment horizontal="center" vertical="center" wrapText="1"/>
    </xf>
    <xf numFmtId="0" fontId="4" fillId="0" borderId="75" xfId="0" applyFont="1" applyBorder="1" applyAlignment="1">
      <alignment vertical="center"/>
    </xf>
    <xf numFmtId="0" fontId="5" fillId="0" borderId="80" xfId="0" applyFont="1" applyBorder="1" applyAlignment="1">
      <alignment horizontal="center" vertical="center" wrapText="1"/>
    </xf>
    <xf numFmtId="3" fontId="5" fillId="12" borderId="75" xfId="0" applyNumberFormat="1" applyFont="1" applyFill="1" applyBorder="1" applyAlignment="1">
      <alignment horizontal="center" vertical="center" wrapText="1"/>
    </xf>
    <xf numFmtId="0" fontId="6" fillId="6" borderId="75" xfId="0" applyFont="1" applyFill="1" applyBorder="1" applyAlignment="1">
      <alignment horizontal="center" vertical="center" wrapText="1"/>
    </xf>
    <xf numFmtId="183" fontId="4" fillId="6" borderId="72" xfId="0" applyNumberFormat="1" applyFont="1" applyFill="1" applyBorder="1" applyAlignment="1">
      <alignment horizontal="center" vertical="center"/>
    </xf>
    <xf numFmtId="0" fontId="9" fillId="4" borderId="77" xfId="0" applyFont="1" applyFill="1" applyBorder="1" applyAlignment="1">
      <alignment horizontal="center" vertical="center" textRotation="90" wrapText="1"/>
    </xf>
    <xf numFmtId="0" fontId="5" fillId="12" borderId="7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3" borderId="5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43" xfId="0" applyFont="1" applyFill="1" applyBorder="1" applyAlignment="1">
      <alignment horizontal="center" vertical="center" wrapText="1"/>
    </xf>
    <xf numFmtId="172" fontId="5" fillId="3" borderId="57" xfId="0" applyNumberFormat="1" applyFont="1" applyFill="1" applyBorder="1" applyAlignment="1">
      <alignment horizontal="center" vertical="center" wrapText="1"/>
    </xf>
    <xf numFmtId="172" fontId="5" fillId="3" borderId="53" xfId="0" applyNumberFormat="1" applyFont="1" applyFill="1" applyBorder="1" applyAlignment="1">
      <alignment horizontal="center" vertical="center" wrapText="1"/>
    </xf>
    <xf numFmtId="172" fontId="5" fillId="3" borderId="43" xfId="0" applyNumberFormat="1" applyFont="1" applyFill="1" applyBorder="1" applyAlignment="1">
      <alignment horizontal="center" vertical="center" wrapText="1"/>
    </xf>
    <xf numFmtId="172" fontId="5" fillId="3" borderId="56" xfId="0" applyNumberFormat="1" applyFont="1" applyFill="1" applyBorder="1" applyAlignment="1">
      <alignment horizontal="center" vertical="center" wrapText="1"/>
    </xf>
    <xf numFmtId="172" fontId="5" fillId="3" borderId="16" xfId="0" applyNumberFormat="1" applyFont="1" applyFill="1" applyBorder="1" applyAlignment="1">
      <alignment horizontal="center" vertical="center" wrapText="1"/>
    </xf>
    <xf numFmtId="170" fontId="5" fillId="3" borderId="57" xfId="0" applyNumberFormat="1" applyFont="1" applyFill="1" applyBorder="1" applyAlignment="1">
      <alignment horizontal="center" vertical="center" wrapText="1"/>
    </xf>
    <xf numFmtId="170" fontId="5" fillId="3" borderId="53" xfId="0" applyNumberFormat="1" applyFont="1" applyFill="1" applyBorder="1" applyAlignment="1">
      <alignment horizontal="center" vertical="center" wrapText="1"/>
    </xf>
    <xf numFmtId="170" fontId="5" fillId="3" borderId="43"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1" fontId="6" fillId="6" borderId="43" xfId="6" applyNumberFormat="1" applyFont="1" applyFill="1" applyBorder="1" applyAlignment="1">
      <alignment horizontal="center" vertical="center" wrapText="1"/>
    </xf>
    <xf numFmtId="1" fontId="6" fillId="6" borderId="57" xfId="6" applyNumberFormat="1" applyFont="1" applyFill="1" applyBorder="1" applyAlignment="1">
      <alignment horizontal="center" vertical="center" wrapText="1"/>
    </xf>
    <xf numFmtId="184" fontId="4" fillId="6" borderId="57" xfId="0" applyNumberFormat="1" applyFont="1" applyFill="1" applyBorder="1" applyAlignment="1">
      <alignment horizontal="center" vertical="center" wrapText="1"/>
    </xf>
    <xf numFmtId="184" fontId="4" fillId="6" borderId="53" xfId="0" applyNumberFormat="1" applyFont="1" applyFill="1" applyBorder="1" applyAlignment="1">
      <alignment horizontal="center" vertical="center" wrapText="1"/>
    </xf>
    <xf numFmtId="185" fontId="4" fillId="0" borderId="53" xfId="0" applyNumberFormat="1" applyFont="1" applyBorder="1" applyAlignment="1">
      <alignment horizontal="center" vertical="center" wrapText="1"/>
    </xf>
    <xf numFmtId="0" fontId="11" fillId="6" borderId="57" xfId="0" applyFont="1" applyFill="1" applyBorder="1" applyAlignment="1">
      <alignment horizontal="justify" vertical="center" wrapText="1"/>
    </xf>
    <xf numFmtId="0" fontId="11" fillId="6" borderId="53" xfId="0" applyFont="1" applyFill="1" applyBorder="1" applyAlignment="1">
      <alignment horizontal="justify" vertical="center" wrapText="1"/>
    </xf>
    <xf numFmtId="0" fontId="11" fillId="6" borderId="43" xfId="0" applyFont="1" applyFill="1" applyBorder="1" applyAlignment="1">
      <alignment horizontal="justify" vertical="center" wrapText="1"/>
    </xf>
    <xf numFmtId="0" fontId="4" fillId="0" borderId="57"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184" fontId="4" fillId="0" borderId="57" xfId="0" applyNumberFormat="1" applyFont="1" applyFill="1" applyBorder="1" applyAlignment="1">
      <alignment horizontal="center" vertical="center" wrapText="1"/>
    </xf>
    <xf numFmtId="184" fontId="4" fillId="0" borderId="53" xfId="0" applyNumberFormat="1" applyFont="1" applyFill="1" applyBorder="1" applyAlignment="1">
      <alignment horizontal="center" vertical="center" wrapText="1"/>
    </xf>
    <xf numFmtId="185" fontId="4" fillId="0" borderId="57" xfId="0" applyNumberFormat="1" applyFont="1" applyFill="1" applyBorder="1" applyAlignment="1">
      <alignment horizontal="center" vertical="center" wrapText="1"/>
    </xf>
    <xf numFmtId="185" fontId="4" fillId="0" borderId="53" xfId="0" applyNumberFormat="1" applyFont="1" applyFill="1" applyBorder="1" applyAlignment="1">
      <alignment horizontal="center" vertical="center" wrapText="1"/>
    </xf>
    <xf numFmtId="0" fontId="4" fillId="0" borderId="53" xfId="0" applyFont="1" applyFill="1" applyBorder="1" applyAlignment="1">
      <alignment horizontal="center" vertical="center"/>
    </xf>
    <xf numFmtId="185" fontId="4" fillId="6" borderId="53"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NumberFormat="1" applyFont="1" applyAlignment="1">
      <alignment horizont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1" fontId="11" fillId="0" borderId="56"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0" fontId="11" fillId="6" borderId="41" xfId="0" applyFont="1" applyFill="1" applyBorder="1" applyAlignment="1">
      <alignment horizontal="center" vertical="center" wrapText="1"/>
    </xf>
    <xf numFmtId="185" fontId="4" fillId="0" borderId="18" xfId="0" applyNumberFormat="1" applyFont="1" applyFill="1" applyBorder="1" applyAlignment="1">
      <alignment horizontal="center" vertical="center" wrapText="1"/>
    </xf>
    <xf numFmtId="0" fontId="11" fillId="0" borderId="72" xfId="0" applyFont="1" applyFill="1" applyBorder="1" applyAlignment="1">
      <alignment horizontal="justify" vertical="center" wrapText="1"/>
    </xf>
    <xf numFmtId="183" fontId="4" fillId="0" borderId="57" xfId="3" applyNumberFormat="1" applyFont="1" applyFill="1" applyBorder="1" applyAlignment="1">
      <alignment horizontal="center" vertical="center"/>
    </xf>
    <xf numFmtId="183" fontId="4" fillId="0" borderId="53" xfId="3" applyNumberFormat="1" applyFont="1" applyFill="1" applyBorder="1" applyAlignment="1">
      <alignment horizontal="center" vertical="center"/>
    </xf>
    <xf numFmtId="172" fontId="4" fillId="0" borderId="57" xfId="0" applyNumberFormat="1" applyFont="1" applyFill="1" applyBorder="1" applyAlignment="1">
      <alignment horizontal="center" vertical="center"/>
    </xf>
    <xf numFmtId="172" fontId="4" fillId="0" borderId="53" xfId="0" applyNumberFormat="1" applyFont="1" applyFill="1" applyBorder="1" applyAlignment="1">
      <alignment horizontal="center" vertical="center"/>
    </xf>
    <xf numFmtId="172" fontId="4" fillId="0" borderId="72"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9" fontId="4" fillId="6" borderId="53" xfId="3" applyFont="1" applyFill="1" applyBorder="1" applyAlignment="1">
      <alignment horizontal="center" vertical="center"/>
    </xf>
    <xf numFmtId="172" fontId="4" fillId="6" borderId="43" xfId="0" applyNumberFormat="1" applyFont="1" applyFill="1" applyBorder="1" applyAlignment="1">
      <alignment horizontal="center" vertical="center"/>
    </xf>
    <xf numFmtId="172" fontId="4" fillId="6" borderId="57" xfId="0" applyNumberFormat="1" applyFont="1" applyFill="1" applyBorder="1" applyAlignment="1">
      <alignment horizontal="center" vertical="center"/>
    </xf>
    <xf numFmtId="9" fontId="4" fillId="6" borderId="57" xfId="3" applyFont="1" applyFill="1" applyBorder="1" applyAlignment="1">
      <alignment horizontal="center" vertical="center"/>
    </xf>
    <xf numFmtId="9" fontId="4" fillId="6" borderId="43" xfId="3" applyFont="1" applyFill="1" applyBorder="1" applyAlignment="1">
      <alignment horizontal="center" vertical="center"/>
    </xf>
    <xf numFmtId="3" fontId="5" fillId="3" borderId="57" xfId="0" applyNumberFormat="1" applyFont="1" applyFill="1" applyBorder="1" applyAlignment="1">
      <alignment horizontal="center" vertical="center" wrapText="1"/>
    </xf>
    <xf numFmtId="3" fontId="5" fillId="3" borderId="53" xfId="0" applyNumberFormat="1" applyFont="1" applyFill="1" applyBorder="1" applyAlignment="1">
      <alignment horizontal="center" vertical="center" wrapText="1"/>
    </xf>
    <xf numFmtId="3" fontId="5" fillId="3" borderId="43" xfId="0" applyNumberFormat="1"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184" fontId="4" fillId="6" borderId="43" xfId="0" applyNumberFormat="1" applyFont="1" applyFill="1" applyBorder="1" applyAlignment="1">
      <alignment horizontal="center" vertical="center" wrapText="1"/>
    </xf>
    <xf numFmtId="185" fontId="4" fillId="0" borderId="57" xfId="0" applyNumberFormat="1" applyFont="1" applyBorder="1" applyAlignment="1">
      <alignment horizontal="center" vertical="center" wrapText="1"/>
    </xf>
    <xf numFmtId="185" fontId="4" fillId="0" borderId="43" xfId="0" applyNumberFormat="1" applyFont="1" applyBorder="1" applyAlignment="1">
      <alignment horizontal="center" vertical="center" wrapText="1"/>
    </xf>
    <xf numFmtId="172" fontId="4" fillId="6" borderId="41" xfId="0" applyNumberFormat="1" applyFont="1" applyFill="1" applyBorder="1" applyAlignment="1">
      <alignment horizontal="center" vertical="center"/>
    </xf>
    <xf numFmtId="175" fontId="4" fillId="6" borderId="57" xfId="42" applyNumberFormat="1" applyFont="1" applyFill="1" applyBorder="1" applyAlignment="1">
      <alignment horizontal="center" vertical="center"/>
    </xf>
    <xf numFmtId="175" fontId="4" fillId="6" borderId="53" xfId="42" applyNumberFormat="1" applyFont="1" applyFill="1" applyBorder="1" applyAlignment="1">
      <alignment horizontal="center" vertical="center"/>
    </xf>
    <xf numFmtId="175" fontId="4" fillId="6" borderId="43" xfId="42" applyNumberFormat="1" applyFont="1" applyFill="1" applyBorder="1" applyAlignment="1">
      <alignment horizontal="center" vertical="center"/>
    </xf>
    <xf numFmtId="0" fontId="6" fillId="23" borderId="75" xfId="0" applyFont="1" applyFill="1" applyBorder="1" applyAlignment="1">
      <alignment horizontal="center" vertical="center" textRotation="90" wrapText="1"/>
    </xf>
    <xf numFmtId="0" fontId="6" fillId="23" borderId="72" xfId="0" applyFont="1" applyFill="1" applyBorder="1" applyAlignment="1">
      <alignment horizontal="center" vertical="center" textRotation="90" wrapText="1"/>
    </xf>
    <xf numFmtId="0" fontId="6" fillId="23" borderId="73" xfId="0" applyFont="1" applyFill="1" applyBorder="1" applyAlignment="1">
      <alignment horizontal="center" vertical="center" textRotation="90" wrapText="1"/>
    </xf>
    <xf numFmtId="3" fontId="4" fillId="6" borderId="57" xfId="0" applyNumberFormat="1" applyFont="1" applyFill="1" applyBorder="1" applyAlignment="1">
      <alignment horizontal="center" vertical="center"/>
    </xf>
    <xf numFmtId="3" fontId="4" fillId="6" borderId="53" xfId="0" applyNumberFormat="1" applyFont="1" applyFill="1" applyBorder="1" applyAlignment="1">
      <alignment horizontal="center" vertical="center"/>
    </xf>
    <xf numFmtId="0" fontId="11" fillId="0" borderId="55" xfId="0" applyFont="1" applyFill="1" applyBorder="1" applyAlignment="1">
      <alignment horizontal="justify" vertical="center" wrapText="1"/>
    </xf>
    <xf numFmtId="0" fontId="11" fillId="0" borderId="18" xfId="0" applyFont="1" applyFill="1" applyBorder="1" applyAlignment="1">
      <alignment horizontal="justify" vertical="center" wrapText="1"/>
    </xf>
    <xf numFmtId="184" fontId="4" fillId="6" borderId="41" xfId="0" applyNumberFormat="1" applyFont="1" applyFill="1" applyBorder="1" applyAlignment="1">
      <alignment horizontal="center" vertical="center" wrapText="1"/>
    </xf>
    <xf numFmtId="0" fontId="11" fillId="6" borderId="58" xfId="0" applyFont="1" applyFill="1" applyBorder="1" applyAlignment="1">
      <alignment horizontal="justify" vertical="center" wrapText="1"/>
    </xf>
    <xf numFmtId="0" fontId="11" fillId="6" borderId="0" xfId="0" applyFont="1" applyFill="1" applyBorder="1" applyAlignment="1">
      <alignment horizontal="justify" vertical="center" wrapText="1"/>
    </xf>
    <xf numFmtId="0" fontId="11" fillId="6" borderId="42" xfId="0" applyFont="1" applyFill="1" applyBorder="1" applyAlignment="1">
      <alignment horizontal="justify" vertical="center" wrapText="1"/>
    </xf>
    <xf numFmtId="9" fontId="4" fillId="0" borderId="57" xfId="3" applyFont="1" applyFill="1" applyBorder="1" applyAlignment="1">
      <alignment horizontal="center" vertical="center"/>
    </xf>
    <xf numFmtId="9" fontId="4" fillId="0" borderId="53" xfId="3" applyFont="1" applyFill="1" applyBorder="1" applyAlignment="1">
      <alignment horizontal="center" vertical="center"/>
    </xf>
    <xf numFmtId="166" fontId="6" fillId="0" borderId="57" xfId="7" applyFont="1" applyFill="1" applyBorder="1" applyAlignment="1">
      <alignment horizontal="justify" vertical="center" wrapText="1"/>
    </xf>
    <xf numFmtId="166" fontId="6" fillId="0" borderId="53" xfId="7" applyFont="1" applyFill="1" applyBorder="1" applyAlignment="1">
      <alignment horizontal="justify" vertical="center" wrapText="1"/>
    </xf>
    <xf numFmtId="1" fontId="6" fillId="0" borderId="41" xfId="0" applyNumberFormat="1" applyFont="1" applyFill="1" applyBorder="1" applyAlignment="1">
      <alignment horizontal="center" vertical="center" wrapText="1"/>
    </xf>
    <xf numFmtId="0" fontId="11" fillId="0" borderId="43" xfId="0" applyFont="1" applyFill="1" applyBorder="1" applyAlignment="1">
      <alignment horizontal="justify" vertical="center" wrapText="1"/>
    </xf>
    <xf numFmtId="172" fontId="6" fillId="0" borderId="43" xfId="0" applyNumberFormat="1" applyFont="1" applyFill="1" applyBorder="1" applyAlignment="1">
      <alignment horizontal="center" vertical="center"/>
    </xf>
    <xf numFmtId="172" fontId="6" fillId="0" borderId="41" xfId="0" applyNumberFormat="1" applyFont="1" applyFill="1" applyBorder="1" applyAlignment="1">
      <alignment horizontal="center" vertical="center"/>
    </xf>
    <xf numFmtId="9" fontId="4" fillId="0" borderId="57" xfId="3" applyNumberFormat="1" applyFont="1" applyFill="1" applyBorder="1" applyAlignment="1">
      <alignment horizontal="center" vertical="center"/>
    </xf>
    <xf numFmtId="9" fontId="4" fillId="0" borderId="53" xfId="3" applyNumberFormat="1" applyFont="1" applyFill="1" applyBorder="1" applyAlignment="1">
      <alignment horizontal="center" vertical="center"/>
    </xf>
    <xf numFmtId="9" fontId="4" fillId="6" borderId="41" xfId="3" applyFont="1" applyFill="1" applyBorder="1" applyAlignment="1">
      <alignment horizontal="center" vertical="center"/>
    </xf>
    <xf numFmtId="1" fontId="4" fillId="0" borderId="55"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0" fontId="11" fillId="6" borderId="41" xfId="0" applyFont="1" applyFill="1" applyBorder="1" applyAlignment="1">
      <alignment horizontal="justify" vertical="center" wrapText="1"/>
    </xf>
    <xf numFmtId="0" fontId="4" fillId="0" borderId="77" xfId="0" applyFont="1" applyFill="1" applyBorder="1" applyAlignment="1">
      <alignment horizontal="justify" vertical="center" wrapText="1"/>
    </xf>
    <xf numFmtId="0" fontId="4" fillId="0" borderId="74" xfId="0" applyFont="1" applyFill="1" applyBorder="1" applyAlignment="1">
      <alignment horizontal="justify" vertical="center" wrapText="1"/>
    </xf>
    <xf numFmtId="175" fontId="4" fillId="0" borderId="57" xfId="42" applyNumberFormat="1" applyFont="1" applyFill="1" applyBorder="1" applyAlignment="1">
      <alignment horizontal="center" vertical="center"/>
    </xf>
    <xf numFmtId="175" fontId="4" fillId="0" borderId="53" xfId="42" applyNumberFormat="1" applyFont="1" applyFill="1" applyBorder="1" applyAlignment="1">
      <alignment horizontal="center" vertical="center"/>
    </xf>
    <xf numFmtId="175" fontId="4" fillId="0" borderId="43" xfId="42"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185" fontId="4" fillId="6" borderId="43" xfId="0" applyNumberFormat="1" applyFont="1" applyFill="1" applyBorder="1" applyAlignment="1">
      <alignment horizontal="center" vertical="center" wrapText="1"/>
    </xf>
    <xf numFmtId="1" fontId="4" fillId="6" borderId="41" xfId="25" applyNumberFormat="1" applyFont="1" applyFill="1" applyBorder="1" applyAlignment="1">
      <alignment horizontal="center" vertical="center" wrapText="1"/>
    </xf>
    <xf numFmtId="185" fontId="4" fillId="6" borderId="57" xfId="0" applyNumberFormat="1" applyFont="1" applyFill="1" applyBorder="1" applyAlignment="1">
      <alignment horizontal="center" vertical="center" wrapText="1"/>
    </xf>
    <xf numFmtId="14" fontId="4" fillId="0" borderId="43" xfId="0" applyNumberFormat="1" applyFont="1" applyFill="1" applyBorder="1" applyAlignment="1">
      <alignment horizontal="center" vertical="center" wrapText="1"/>
    </xf>
    <xf numFmtId="14" fontId="4" fillId="0" borderId="57" xfId="0" applyNumberFormat="1" applyFont="1" applyFill="1" applyBorder="1" applyAlignment="1">
      <alignment horizontal="center" vertical="center"/>
    </xf>
    <xf numFmtId="14" fontId="4" fillId="0" borderId="53" xfId="0" applyNumberFormat="1" applyFont="1" applyFill="1" applyBorder="1" applyAlignment="1">
      <alignment horizontal="center" vertical="center"/>
    </xf>
    <xf numFmtId="14" fontId="4" fillId="0" borderId="43" xfId="0" applyNumberFormat="1" applyFont="1" applyFill="1" applyBorder="1" applyAlignment="1">
      <alignment horizontal="center" vertical="center"/>
    </xf>
    <xf numFmtId="0" fontId="11" fillId="0" borderId="55" xfId="0" applyFont="1" applyFill="1" applyBorder="1" applyAlignment="1">
      <alignment horizontal="center" vertical="center" wrapText="1"/>
    </xf>
    <xf numFmtId="0" fontId="6" fillId="0" borderId="41" xfId="9" applyNumberFormat="1" applyFont="1" applyFill="1" applyBorder="1" applyAlignment="1">
      <alignment horizontal="justify" vertical="center" wrapText="1"/>
    </xf>
    <xf numFmtId="0" fontId="6" fillId="0" borderId="57" xfId="9" applyNumberFormat="1" applyFont="1" applyFill="1" applyBorder="1" applyAlignment="1">
      <alignment horizontal="justify" vertical="center" wrapText="1"/>
    </xf>
    <xf numFmtId="0" fontId="6" fillId="0" borderId="53" xfId="9" applyNumberFormat="1" applyFont="1" applyFill="1" applyBorder="1" applyAlignment="1">
      <alignment horizontal="justify" vertical="center" wrapText="1"/>
    </xf>
    <xf numFmtId="0" fontId="6" fillId="0" borderId="43" xfId="9" applyNumberFormat="1" applyFont="1" applyFill="1" applyBorder="1" applyAlignment="1">
      <alignment horizontal="justify" vertical="center" wrapText="1"/>
    </xf>
    <xf numFmtId="184" fontId="4" fillId="0" borderId="43" xfId="0" applyNumberFormat="1" applyFont="1" applyFill="1" applyBorder="1" applyAlignment="1">
      <alignment horizontal="center" vertical="center" wrapText="1"/>
    </xf>
    <xf numFmtId="185" fontId="4" fillId="0" borderId="43" xfId="0" applyNumberFormat="1" applyFont="1" applyFill="1" applyBorder="1" applyAlignment="1">
      <alignment horizontal="center" vertical="center" wrapText="1"/>
    </xf>
    <xf numFmtId="9" fontId="4" fillId="0" borderId="41" xfId="3" applyFont="1" applyFill="1" applyBorder="1" applyAlignment="1">
      <alignment horizontal="center" vertical="center"/>
    </xf>
    <xf numFmtId="172" fontId="4" fillId="0" borderId="41" xfId="0" applyNumberFormat="1" applyFont="1" applyFill="1" applyBorder="1" applyAlignment="1">
      <alignment horizontal="center" vertical="center"/>
    </xf>
    <xf numFmtId="14" fontId="4" fillId="0" borderId="41" xfId="0" applyNumberFormat="1" applyFont="1" applyBorder="1" applyAlignment="1">
      <alignment horizontal="center" vertical="center"/>
    </xf>
    <xf numFmtId="0" fontId="11" fillId="0" borderId="72" xfId="0" applyFont="1" applyFill="1" applyBorder="1" applyAlignment="1">
      <alignment horizontal="center" vertical="center" wrapText="1"/>
    </xf>
    <xf numFmtId="1" fontId="4" fillId="6" borderId="41" xfId="6" applyNumberFormat="1" applyFont="1" applyFill="1" applyBorder="1" applyAlignment="1">
      <alignment horizontal="center" vertical="center" wrapText="1"/>
    </xf>
    <xf numFmtId="185" fontId="4" fillId="0" borderId="72" xfId="2" applyNumberFormat="1" applyFont="1" applyFill="1" applyBorder="1" applyAlignment="1">
      <alignment horizontal="center" vertical="center"/>
    </xf>
    <xf numFmtId="185" fontId="4" fillId="0" borderId="73" xfId="2" applyNumberFormat="1" applyFont="1" applyFill="1" applyBorder="1" applyAlignment="1">
      <alignment horizontal="center" vertical="center"/>
    </xf>
    <xf numFmtId="14" fontId="4" fillId="6" borderId="43"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175" fontId="4" fillId="0" borderId="57" xfId="0" applyNumberFormat="1" applyFont="1" applyBorder="1" applyAlignment="1">
      <alignment horizontal="center" vertical="center"/>
    </xf>
    <xf numFmtId="175" fontId="4" fillId="0" borderId="53" xfId="0" applyNumberFormat="1" applyFont="1" applyBorder="1" applyAlignment="1">
      <alignment horizontal="center" vertical="center"/>
    </xf>
    <xf numFmtId="175" fontId="4" fillId="0" borderId="43" xfId="0" applyNumberFormat="1" applyFont="1" applyBorder="1" applyAlignment="1">
      <alignment horizontal="center" vertical="center"/>
    </xf>
    <xf numFmtId="175" fontId="4" fillId="0" borderId="57" xfId="0" applyNumberFormat="1" applyFont="1" applyFill="1" applyBorder="1" applyAlignment="1">
      <alignment horizontal="center" vertical="center"/>
    </xf>
    <xf numFmtId="175" fontId="4" fillId="0" borderId="53" xfId="0" applyNumberFormat="1" applyFont="1" applyFill="1" applyBorder="1" applyAlignment="1">
      <alignment horizontal="center" vertical="center"/>
    </xf>
    <xf numFmtId="175" fontId="4" fillId="0" borderId="43" xfId="0" applyNumberFormat="1" applyFont="1" applyFill="1" applyBorder="1" applyAlignment="1">
      <alignment horizontal="center" vertical="center"/>
    </xf>
    <xf numFmtId="175" fontId="4" fillId="6" borderId="57" xfId="0" applyNumberFormat="1" applyFont="1" applyFill="1" applyBorder="1" applyAlignment="1">
      <alignment horizontal="center" vertical="center"/>
    </xf>
    <xf numFmtId="175" fontId="4" fillId="6" borderId="53" xfId="0" applyNumberFormat="1" applyFont="1" applyFill="1" applyBorder="1" applyAlignment="1">
      <alignment horizontal="center" vertical="center"/>
    </xf>
    <xf numFmtId="175" fontId="4" fillId="6" borderId="43" xfId="0" applyNumberFormat="1" applyFont="1" applyFill="1" applyBorder="1" applyAlignment="1">
      <alignment horizontal="center" vertical="center"/>
    </xf>
    <xf numFmtId="175" fontId="6" fillId="0" borderId="57" xfId="42" applyNumberFormat="1" applyFont="1" applyFill="1" applyBorder="1" applyAlignment="1">
      <alignment horizontal="center" vertical="center"/>
    </xf>
    <xf numFmtId="175" fontId="6" fillId="0" borderId="53" xfId="42" applyNumberFormat="1" applyFont="1" applyFill="1" applyBorder="1" applyAlignment="1">
      <alignment horizontal="center" vertical="center"/>
    </xf>
    <xf numFmtId="175" fontId="6" fillId="0" borderId="43" xfId="42" applyNumberFormat="1" applyFont="1" applyFill="1" applyBorder="1" applyAlignment="1">
      <alignment horizontal="center" vertical="center"/>
    </xf>
    <xf numFmtId="0" fontId="6" fillId="0" borderId="75" xfId="26" applyFont="1" applyFill="1" applyBorder="1" applyAlignment="1">
      <alignment horizontal="center" vertical="center" wrapText="1"/>
    </xf>
    <xf numFmtId="0" fontId="6" fillId="0" borderId="72" xfId="26" applyFont="1" applyFill="1" applyBorder="1" applyAlignment="1">
      <alignment horizontal="center" vertical="center" wrapText="1"/>
    </xf>
    <xf numFmtId="0" fontId="6" fillId="0" borderId="73" xfId="26" applyFont="1" applyFill="1" applyBorder="1" applyAlignment="1">
      <alignment horizontal="center" vertical="center" wrapText="1"/>
    </xf>
    <xf numFmtId="0" fontId="4" fillId="0" borderId="75" xfId="26" applyFont="1" applyFill="1" applyBorder="1" applyAlignment="1">
      <alignment horizontal="center" vertical="center" wrapText="1"/>
    </xf>
    <xf numFmtId="0" fontId="4" fillId="0" borderId="72" xfId="26" applyFont="1" applyFill="1" applyBorder="1" applyAlignment="1">
      <alignment horizontal="center" vertical="center" wrapText="1"/>
    </xf>
    <xf numFmtId="0" fontId="4" fillId="0" borderId="73" xfId="26" applyFont="1" applyFill="1" applyBorder="1" applyAlignment="1">
      <alignment horizontal="center" vertical="center" wrapText="1"/>
    </xf>
    <xf numFmtId="192" fontId="4" fillId="0" borderId="75" xfId="0" applyNumberFormat="1" applyFont="1" applyBorder="1" applyAlignment="1">
      <alignment horizontal="center" vertical="center"/>
    </xf>
    <xf numFmtId="192" fontId="4" fillId="0" borderId="73" xfId="0" applyNumberFormat="1" applyFont="1" applyBorder="1" applyAlignment="1">
      <alignment horizontal="center" vertical="center"/>
    </xf>
    <xf numFmtId="170" fontId="4" fillId="6" borderId="41" xfId="26" applyNumberFormat="1" applyFont="1" applyFill="1" applyBorder="1" applyAlignment="1">
      <alignment horizontal="center" vertical="center" wrapText="1"/>
    </xf>
    <xf numFmtId="170" fontId="6" fillId="0" borderId="57" xfId="26" applyNumberFormat="1" applyFont="1" applyFill="1" applyBorder="1" applyAlignment="1">
      <alignment horizontal="center" vertical="center" wrapText="1"/>
    </xf>
    <xf numFmtId="170" fontId="6" fillId="0" borderId="53" xfId="26" applyNumberFormat="1" applyFont="1" applyFill="1" applyBorder="1" applyAlignment="1">
      <alignment horizontal="center" vertical="center" wrapText="1"/>
    </xf>
    <xf numFmtId="170" fontId="6" fillId="0" borderId="43" xfId="26" applyNumberFormat="1" applyFont="1" applyFill="1" applyBorder="1" applyAlignment="1">
      <alignment horizontal="center" vertical="center" wrapText="1"/>
    </xf>
    <xf numFmtId="170" fontId="6" fillId="0" borderId="41" xfId="26" applyNumberFormat="1" applyFont="1" applyFill="1" applyBorder="1" applyAlignment="1">
      <alignment horizontal="center" vertical="center" wrapText="1"/>
    </xf>
    <xf numFmtId="0" fontId="4" fillId="6" borderId="41" xfId="26" applyFont="1" applyFill="1" applyBorder="1" applyAlignment="1">
      <alignment horizontal="justify" vertical="center" wrapText="1"/>
    </xf>
    <xf numFmtId="49" fontId="6" fillId="0" borderId="56" xfId="10" applyNumberFormat="1" applyFont="1" applyFill="1" applyBorder="1" applyAlignment="1">
      <alignment horizontal="justify" vertical="center" wrapText="1"/>
    </xf>
    <xf numFmtId="49" fontId="6" fillId="0" borderId="16" xfId="10" applyNumberFormat="1" applyFont="1" applyFill="1" applyBorder="1" applyAlignment="1">
      <alignment horizontal="justify" vertical="center" wrapText="1"/>
    </xf>
    <xf numFmtId="49" fontId="6" fillId="0" borderId="15" xfId="10" applyNumberFormat="1" applyFont="1" applyFill="1" applyBorder="1" applyAlignment="1">
      <alignment horizontal="justify" vertical="center" wrapText="1"/>
    </xf>
    <xf numFmtId="0" fontId="6" fillId="0" borderId="57" xfId="26" applyFont="1" applyFill="1" applyBorder="1" applyAlignment="1">
      <alignment horizontal="center" vertical="center" wrapText="1"/>
    </xf>
    <xf numFmtId="0" fontId="6" fillId="0" borderId="53" xfId="26" applyFont="1" applyFill="1" applyBorder="1" applyAlignment="1">
      <alignment horizontal="center" vertical="center" wrapText="1"/>
    </xf>
    <xf numFmtId="0" fontId="6" fillId="0" borderId="43" xfId="26" applyFont="1" applyFill="1" applyBorder="1" applyAlignment="1">
      <alignment horizontal="center" vertical="center" wrapText="1"/>
    </xf>
    <xf numFmtId="0" fontId="4" fillId="0" borderId="60" xfId="26" applyFont="1" applyBorder="1" applyAlignment="1">
      <alignment horizontal="center"/>
    </xf>
    <xf numFmtId="0" fontId="4" fillId="0" borderId="58" xfId="26" applyFont="1" applyBorder="1" applyAlignment="1">
      <alignment horizontal="center"/>
    </xf>
    <xf numFmtId="0" fontId="4" fillId="0" borderId="55" xfId="26" applyFont="1" applyBorder="1" applyAlignment="1">
      <alignment horizontal="center"/>
    </xf>
    <xf numFmtId="0" fontId="4" fillId="6" borderId="57" xfId="26" applyFont="1" applyFill="1" applyBorder="1" applyAlignment="1">
      <alignment horizontal="center" vertical="center" wrapText="1"/>
    </xf>
    <xf numFmtId="0" fontId="4" fillId="6" borderId="53" xfId="26" applyFont="1" applyFill="1" applyBorder="1" applyAlignment="1">
      <alignment horizontal="center" vertical="center" wrapText="1"/>
    </xf>
    <xf numFmtId="0" fontId="4" fillId="6" borderId="43" xfId="26" applyFont="1" applyFill="1" applyBorder="1" applyAlignment="1">
      <alignment horizontal="center" vertical="center" wrapText="1"/>
    </xf>
    <xf numFmtId="166" fontId="4" fillId="6" borderId="57" xfId="5" applyFont="1" applyFill="1" applyBorder="1" applyAlignment="1">
      <alignment horizontal="center" vertical="center" wrapText="1"/>
    </xf>
    <xf numFmtId="166" fontId="4" fillId="6" borderId="53" xfId="5" applyFont="1" applyFill="1" applyBorder="1" applyAlignment="1">
      <alignment horizontal="center" vertical="center" wrapText="1"/>
    </xf>
    <xf numFmtId="166" fontId="4" fillId="6" borderId="43" xfId="5" applyFont="1" applyFill="1" applyBorder="1" applyAlignment="1">
      <alignment horizontal="center" vertical="center" wrapText="1"/>
    </xf>
    <xf numFmtId="0" fontId="4" fillId="0" borderId="57" xfId="26" applyFont="1" applyFill="1" applyBorder="1" applyAlignment="1">
      <alignment horizontal="center" vertical="center" wrapText="1"/>
    </xf>
    <xf numFmtId="0" fontId="4" fillId="0" borderId="53" xfId="26" applyFont="1" applyFill="1" applyBorder="1" applyAlignment="1">
      <alignment horizontal="center" vertical="center" wrapText="1"/>
    </xf>
    <xf numFmtId="0" fontId="4" fillId="6" borderId="57" xfId="26" applyFont="1" applyFill="1" applyBorder="1" applyAlignment="1">
      <alignment horizontal="justify" vertical="center" wrapText="1"/>
    </xf>
    <xf numFmtId="0" fontId="4" fillId="6" borderId="53" xfId="26" applyFont="1" applyFill="1" applyBorder="1" applyAlignment="1">
      <alignment horizontal="justify" vertical="center" wrapText="1"/>
    </xf>
    <xf numFmtId="0" fontId="4" fillId="6" borderId="43" xfId="26" applyFont="1" applyFill="1" applyBorder="1" applyAlignment="1">
      <alignment horizontal="justify" vertical="center" wrapText="1"/>
    </xf>
    <xf numFmtId="9" fontId="4" fillId="6" borderId="57" xfId="4" applyFont="1" applyFill="1" applyBorder="1" applyAlignment="1">
      <alignment horizontal="center" vertical="center" wrapText="1"/>
    </xf>
    <xf numFmtId="9" fontId="4" fillId="6" borderId="53" xfId="4" applyFont="1" applyFill="1" applyBorder="1" applyAlignment="1">
      <alignment horizontal="center" vertical="center" wrapText="1"/>
    </xf>
    <xf numFmtId="9" fontId="4" fillId="6" borderId="43" xfId="4" applyFont="1" applyFill="1" applyBorder="1" applyAlignment="1">
      <alignment horizontal="center" vertical="center" wrapText="1"/>
    </xf>
    <xf numFmtId="0" fontId="4" fillId="0" borderId="41" xfId="26" applyFont="1" applyFill="1" applyBorder="1" applyAlignment="1">
      <alignment horizontal="center" vertical="center" wrapText="1"/>
    </xf>
    <xf numFmtId="0" fontId="4" fillId="0" borderId="43" xfId="26" applyFont="1" applyFill="1" applyBorder="1" applyAlignment="1">
      <alignment horizontal="center" vertical="center" wrapText="1"/>
    </xf>
    <xf numFmtId="0" fontId="4" fillId="0" borderId="57" xfId="26" applyFont="1" applyFill="1" applyBorder="1" applyAlignment="1">
      <alignment horizontal="justify" vertical="center" wrapText="1"/>
    </xf>
    <xf numFmtId="0" fontId="4" fillId="0" borderId="53" xfId="26" applyFont="1" applyFill="1" applyBorder="1" applyAlignment="1">
      <alignment horizontal="justify" vertical="center" wrapText="1"/>
    </xf>
    <xf numFmtId="0" fontId="4" fillId="0" borderId="43" xfId="26" applyFont="1" applyFill="1" applyBorder="1" applyAlignment="1">
      <alignment horizontal="justify" vertical="center" wrapText="1"/>
    </xf>
    <xf numFmtId="0" fontId="6" fillId="0" borderId="18" xfId="26" applyFont="1" applyFill="1" applyBorder="1" applyAlignment="1">
      <alignment horizontal="center" vertical="center" wrapText="1"/>
    </xf>
    <xf numFmtId="0" fontId="6" fillId="0" borderId="57" xfId="26" applyFont="1" applyFill="1" applyBorder="1" applyAlignment="1">
      <alignment horizontal="justify" vertical="center" wrapText="1"/>
    </xf>
    <xf numFmtId="0" fontId="6" fillId="0" borderId="53" xfId="26" applyFont="1" applyFill="1" applyBorder="1" applyAlignment="1">
      <alignment horizontal="justify" vertical="center" wrapText="1"/>
    </xf>
    <xf numFmtId="0" fontId="6" fillId="0" borderId="65" xfId="26" applyFont="1" applyFill="1" applyBorder="1" applyAlignment="1">
      <alignment horizontal="justify" vertical="center" wrapText="1"/>
    </xf>
    <xf numFmtId="0" fontId="6" fillId="0" borderId="65" xfId="26" applyFont="1" applyFill="1" applyBorder="1" applyAlignment="1">
      <alignment horizontal="center" vertical="center" wrapText="1"/>
    </xf>
    <xf numFmtId="0" fontId="4" fillId="6" borderId="41" xfId="26" applyFont="1" applyFill="1" applyBorder="1" applyAlignment="1">
      <alignment horizontal="center" vertical="center" wrapText="1"/>
    </xf>
    <xf numFmtId="166" fontId="4" fillId="6" borderId="41" xfId="5" applyFont="1" applyFill="1" applyBorder="1" applyAlignment="1">
      <alignment horizontal="center" vertical="center" wrapText="1"/>
    </xf>
    <xf numFmtId="0" fontId="5" fillId="6" borderId="0" xfId="26" applyFont="1" applyFill="1" applyBorder="1" applyAlignment="1">
      <alignment horizontal="center"/>
    </xf>
    <xf numFmtId="0" fontId="4" fillId="6" borderId="0" xfId="26" applyFont="1" applyFill="1" applyAlignment="1">
      <alignment horizontal="center"/>
    </xf>
    <xf numFmtId="9" fontId="6" fillId="0" borderId="57" xfId="4" applyFont="1" applyFill="1" applyBorder="1" applyAlignment="1">
      <alignment horizontal="center" vertical="center" wrapText="1"/>
    </xf>
    <xf numFmtId="9" fontId="6" fillId="0" borderId="53" xfId="4" applyFont="1" applyFill="1" applyBorder="1" applyAlignment="1">
      <alignment horizontal="center" vertical="center" wrapText="1"/>
    </xf>
    <xf numFmtId="9" fontId="6" fillId="0" borderId="43" xfId="4" applyFont="1" applyFill="1" applyBorder="1" applyAlignment="1">
      <alignment horizontal="center" vertical="center" wrapText="1"/>
    </xf>
    <xf numFmtId="0" fontId="6" fillId="0" borderId="43" xfId="26" applyFont="1" applyFill="1" applyBorder="1" applyAlignment="1">
      <alignment horizontal="justify" vertical="center" wrapText="1"/>
    </xf>
    <xf numFmtId="166" fontId="6" fillId="0" borderId="57" xfId="5" applyFont="1" applyFill="1" applyBorder="1" applyAlignment="1">
      <alignment horizontal="center" vertical="center" wrapText="1"/>
    </xf>
    <xf numFmtId="166" fontId="6" fillId="0" borderId="53" xfId="5" applyFont="1" applyFill="1" applyBorder="1" applyAlignment="1">
      <alignment horizontal="center" vertical="center" wrapText="1"/>
    </xf>
    <xf numFmtId="166" fontId="6" fillId="0" borderId="43" xfId="5" applyFont="1" applyFill="1" applyBorder="1" applyAlignment="1">
      <alignment horizontal="center" vertical="center" wrapText="1"/>
    </xf>
    <xf numFmtId="3" fontId="6" fillId="0" borderId="59" xfId="26" applyNumberFormat="1" applyFont="1" applyFill="1" applyBorder="1" applyAlignment="1">
      <alignment horizontal="center" vertical="center" wrapText="1"/>
    </xf>
    <xf numFmtId="3" fontId="6" fillId="0" borderId="19" xfId="26" applyNumberFormat="1" applyFont="1" applyFill="1" applyBorder="1" applyAlignment="1">
      <alignment horizontal="center" vertical="center" wrapText="1"/>
    </xf>
    <xf numFmtId="3" fontId="6" fillId="0" borderId="25" xfId="26" applyNumberFormat="1" applyFont="1" applyFill="1" applyBorder="1" applyAlignment="1">
      <alignment horizontal="center" vertical="center" wrapText="1"/>
    </xf>
    <xf numFmtId="0" fontId="5" fillId="0" borderId="61" xfId="0" applyFont="1" applyBorder="1" applyAlignment="1">
      <alignment horizontal="center" vertical="center"/>
    </xf>
    <xf numFmtId="0" fontId="5" fillId="0" borderId="30" xfId="0" applyFont="1" applyBorder="1" applyAlignment="1">
      <alignment horizontal="center" vertical="center"/>
    </xf>
    <xf numFmtId="0" fontId="5" fillId="12" borderId="14" xfId="0" applyFont="1" applyFill="1" applyBorder="1" applyAlignment="1">
      <alignment horizontal="center" vertical="center" wrapText="1"/>
    </xf>
    <xf numFmtId="9" fontId="6" fillId="0" borderId="41" xfId="4" applyFont="1" applyFill="1" applyBorder="1" applyAlignment="1">
      <alignment horizontal="center" vertical="center" wrapText="1"/>
    </xf>
    <xf numFmtId="49" fontId="4" fillId="6" borderId="57" xfId="10" applyNumberFormat="1" applyFont="1" applyFill="1" applyBorder="1" applyAlignment="1">
      <alignment horizontal="justify" vertical="center" wrapText="1"/>
    </xf>
    <xf numFmtId="49" fontId="4" fillId="6" borderId="43" xfId="10" applyNumberFormat="1" applyFont="1" applyFill="1" applyBorder="1" applyAlignment="1">
      <alignment horizontal="justify" vertical="center" wrapText="1"/>
    </xf>
    <xf numFmtId="49" fontId="6" fillId="0" borderId="57" xfId="10" applyNumberFormat="1" applyFont="1" applyFill="1" applyBorder="1" applyAlignment="1">
      <alignment horizontal="justify" vertical="center" wrapText="1"/>
    </xf>
    <xf numFmtId="49" fontId="6" fillId="0" borderId="43" xfId="10" applyNumberFormat="1" applyFont="1" applyFill="1" applyBorder="1" applyAlignment="1">
      <alignment horizontal="justify" vertical="center" wrapText="1"/>
    </xf>
    <xf numFmtId="9" fontId="6" fillId="0" borderId="65" xfId="4" applyFont="1" applyFill="1" applyBorder="1" applyAlignment="1">
      <alignment horizontal="center" vertical="center" wrapText="1"/>
    </xf>
    <xf numFmtId="166" fontId="6" fillId="0" borderId="65" xfId="5" applyFont="1" applyFill="1" applyBorder="1" applyAlignment="1">
      <alignment horizontal="center" vertical="center" wrapText="1"/>
    </xf>
    <xf numFmtId="9" fontId="4" fillId="0" borderId="43" xfId="4" applyFont="1" applyFill="1" applyBorder="1" applyAlignment="1">
      <alignment horizontal="center" vertical="center" wrapText="1"/>
    </xf>
    <xf numFmtId="170" fontId="4" fillId="6" borderId="7" xfId="26" applyNumberFormat="1" applyFont="1" applyFill="1" applyBorder="1" applyAlignment="1">
      <alignment horizontal="center" vertical="center" wrapText="1"/>
    </xf>
    <xf numFmtId="0" fontId="4" fillId="0" borderId="57" xfId="5" applyNumberFormat="1" applyFont="1" applyBorder="1" applyAlignment="1">
      <alignment horizontal="center" vertical="center" wrapText="1"/>
    </xf>
    <xf numFmtId="0" fontId="4" fillId="0" borderId="53" xfId="5" applyNumberFormat="1" applyFont="1" applyBorder="1" applyAlignment="1">
      <alignment horizontal="center" vertical="center" wrapText="1"/>
    </xf>
    <xf numFmtId="0" fontId="4" fillId="0" borderId="65" xfId="5" applyNumberFormat="1" applyFont="1" applyBorder="1" applyAlignment="1">
      <alignment horizontal="center" vertical="center" wrapText="1"/>
    </xf>
    <xf numFmtId="0" fontId="4" fillId="6" borderId="65" xfId="26" applyFont="1" applyFill="1" applyBorder="1" applyAlignment="1">
      <alignment horizontal="center" vertical="center" wrapText="1"/>
    </xf>
    <xf numFmtId="49" fontId="4" fillId="0" borderId="57" xfId="27" applyNumberFormat="1" applyFont="1" applyBorder="1" applyAlignment="1">
      <alignment horizontal="justify" vertical="center" wrapText="1"/>
    </xf>
    <xf numFmtId="49" fontId="4" fillId="0" borderId="43" xfId="27" applyNumberFormat="1" applyFont="1" applyBorder="1" applyAlignment="1">
      <alignment horizontal="justify" vertical="center" wrapText="1"/>
    </xf>
    <xf numFmtId="0" fontId="4" fillId="6" borderId="65" xfId="26" applyFont="1" applyFill="1" applyBorder="1" applyAlignment="1">
      <alignment horizontal="justify" vertical="center" wrapText="1"/>
    </xf>
    <xf numFmtId="0" fontId="4" fillId="0" borderId="57" xfId="26" applyFont="1" applyBorder="1" applyAlignment="1">
      <alignment horizontal="justify" vertical="center" wrapText="1"/>
    </xf>
    <xf numFmtId="0" fontId="4" fillId="0" borderId="53" xfId="26" applyFont="1" applyBorder="1" applyAlignment="1">
      <alignment horizontal="justify" vertical="center" wrapText="1"/>
    </xf>
    <xf numFmtId="0" fontId="4" fillId="0" borderId="43" xfId="26" applyFont="1" applyBorder="1" applyAlignment="1">
      <alignment horizontal="justify" vertical="center" wrapText="1"/>
    </xf>
    <xf numFmtId="1" fontId="4" fillId="6" borderId="57" xfId="26" applyNumberFormat="1" applyFont="1" applyFill="1" applyBorder="1" applyAlignment="1">
      <alignment horizontal="center" vertical="center" wrapText="1"/>
    </xf>
    <xf numFmtId="1" fontId="4" fillId="6" borderId="53" xfId="26" applyNumberFormat="1" applyFont="1" applyFill="1" applyBorder="1" applyAlignment="1">
      <alignment horizontal="center" vertical="center" wrapText="1"/>
    </xf>
    <xf numFmtId="1" fontId="4" fillId="6" borderId="43" xfId="26" applyNumberFormat="1" applyFont="1" applyFill="1" applyBorder="1" applyAlignment="1">
      <alignment horizontal="center" vertical="center" wrapText="1"/>
    </xf>
    <xf numFmtId="0" fontId="6" fillId="0" borderId="41" xfId="5" applyNumberFormat="1" applyFont="1" applyFill="1" applyBorder="1" applyAlignment="1">
      <alignment horizontal="center" vertical="center" wrapText="1"/>
    </xf>
    <xf numFmtId="175" fontId="4" fillId="0" borderId="57" xfId="5" applyNumberFormat="1" applyFont="1" applyBorder="1" applyAlignment="1">
      <alignment horizontal="center" vertical="center" wrapText="1"/>
    </xf>
    <xf numFmtId="175" fontId="4" fillId="0" borderId="53" xfId="5" applyNumberFormat="1" applyFont="1" applyBorder="1" applyAlignment="1">
      <alignment horizontal="center" vertical="center" wrapText="1"/>
    </xf>
    <xf numFmtId="175" fontId="4" fillId="0" borderId="43" xfId="5" applyNumberFormat="1" applyFont="1" applyBorder="1" applyAlignment="1">
      <alignment horizontal="center" vertical="center" wrapText="1"/>
    </xf>
    <xf numFmtId="3" fontId="4" fillId="0" borderId="59" xfId="26" applyNumberFormat="1" applyFont="1" applyFill="1" applyBorder="1" applyAlignment="1">
      <alignment horizontal="center" vertical="center" wrapText="1"/>
    </xf>
    <xf numFmtId="3" fontId="4" fillId="0" borderId="19" xfId="26" applyNumberFormat="1" applyFont="1" applyFill="1" applyBorder="1" applyAlignment="1">
      <alignment horizontal="center" vertical="center" wrapText="1"/>
    </xf>
    <xf numFmtId="3" fontId="4" fillId="0" borderId="25" xfId="26" applyNumberFormat="1" applyFont="1" applyFill="1" applyBorder="1" applyAlignment="1">
      <alignment horizontal="center" vertical="center" wrapText="1"/>
    </xf>
    <xf numFmtId="0" fontId="4" fillId="0" borderId="57" xfId="5" applyNumberFormat="1" applyFont="1" applyFill="1" applyBorder="1" applyAlignment="1">
      <alignment horizontal="center" vertical="center" wrapText="1"/>
    </xf>
    <xf numFmtId="0" fontId="4" fillId="0" borderId="53" xfId="5" applyNumberFormat="1" applyFont="1" applyFill="1" applyBorder="1" applyAlignment="1">
      <alignment horizontal="center" vertical="center" wrapText="1"/>
    </xf>
    <xf numFmtId="0" fontId="4" fillId="0" borderId="43" xfId="5" applyNumberFormat="1" applyFont="1" applyFill="1" applyBorder="1" applyAlignment="1">
      <alignment horizontal="center" vertical="center" wrapText="1"/>
    </xf>
    <xf numFmtId="3" fontId="4" fillId="6" borderId="59" xfId="26" applyNumberFormat="1" applyFont="1" applyFill="1" applyBorder="1" applyAlignment="1">
      <alignment horizontal="center" vertical="center" wrapText="1"/>
    </xf>
    <xf numFmtId="3" fontId="4" fillId="6" borderId="19" xfId="26" applyNumberFormat="1" applyFont="1" applyFill="1" applyBorder="1" applyAlignment="1">
      <alignment horizontal="center" vertical="center" wrapText="1"/>
    </xf>
    <xf numFmtId="3" fontId="4" fillId="6" borderId="25" xfId="26" applyNumberFormat="1" applyFont="1" applyFill="1" applyBorder="1" applyAlignment="1">
      <alignment horizontal="center" vertical="center" wrapText="1"/>
    </xf>
    <xf numFmtId="0" fontId="4" fillId="6" borderId="41" xfId="5" applyNumberFormat="1" applyFont="1" applyFill="1" applyBorder="1" applyAlignment="1">
      <alignment horizontal="center" vertical="center" wrapText="1"/>
    </xf>
    <xf numFmtId="0" fontId="6" fillId="0" borderId="59" xfId="26" applyFont="1" applyFill="1" applyBorder="1" applyAlignment="1">
      <alignment horizontal="center" vertical="center" wrapText="1"/>
    </xf>
    <xf numFmtId="0" fontId="6" fillId="0" borderId="19" xfId="26" applyFont="1" applyFill="1" applyBorder="1" applyAlignment="1">
      <alignment horizontal="center" vertical="center" wrapText="1"/>
    </xf>
    <xf numFmtId="0" fontId="6" fillId="0" borderId="25" xfId="26" applyFont="1" applyFill="1" applyBorder="1" applyAlignment="1">
      <alignment horizontal="center" vertical="center" wrapText="1"/>
    </xf>
    <xf numFmtId="170" fontId="4" fillId="6" borderId="57" xfId="26" applyNumberFormat="1" applyFont="1" applyFill="1" applyBorder="1" applyAlignment="1">
      <alignment horizontal="center" vertical="center" wrapText="1"/>
    </xf>
    <xf numFmtId="170" fontId="4" fillId="6" borderId="53" xfId="26" applyNumberFormat="1" applyFont="1" applyFill="1" applyBorder="1" applyAlignment="1">
      <alignment horizontal="center" vertical="center" wrapText="1"/>
    </xf>
    <xf numFmtId="170" fontId="4" fillId="6" borderId="65" xfId="26" applyNumberFormat="1" applyFont="1" applyFill="1" applyBorder="1" applyAlignment="1">
      <alignment horizontal="center" vertical="center" wrapText="1"/>
    </xf>
    <xf numFmtId="0" fontId="4" fillId="0" borderId="43" xfId="5" applyNumberFormat="1" applyFont="1" applyBorder="1" applyAlignment="1">
      <alignment horizontal="center" vertical="center" wrapText="1"/>
    </xf>
    <xf numFmtId="170" fontId="4" fillId="6" borderId="43" xfId="26" applyNumberFormat="1" applyFont="1" applyFill="1" applyBorder="1" applyAlignment="1">
      <alignment horizontal="center" vertical="center" wrapText="1"/>
    </xf>
    <xf numFmtId="170" fontId="4" fillId="0" borderId="57" xfId="26" applyNumberFormat="1" applyFont="1" applyFill="1" applyBorder="1" applyAlignment="1">
      <alignment horizontal="center" vertical="center" wrapText="1"/>
    </xf>
    <xf numFmtId="170" fontId="4" fillId="0" borderId="53" xfId="26" applyNumberFormat="1" applyFont="1" applyFill="1" applyBorder="1" applyAlignment="1">
      <alignment horizontal="center" vertical="center" wrapText="1"/>
    </xf>
    <xf numFmtId="170" fontId="4" fillId="0" borderId="43" xfId="26" applyNumberFormat="1" applyFont="1" applyFill="1" applyBorder="1" applyAlignment="1">
      <alignment horizontal="center" vertical="center" wrapText="1"/>
    </xf>
    <xf numFmtId="0" fontId="4" fillId="6" borderId="57" xfId="5" applyNumberFormat="1" applyFont="1" applyFill="1" applyBorder="1" applyAlignment="1">
      <alignment horizontal="center" vertical="center" wrapText="1"/>
    </xf>
    <xf numFmtId="0" fontId="4" fillId="6" borderId="53" xfId="5" applyNumberFormat="1" applyFont="1" applyFill="1" applyBorder="1" applyAlignment="1">
      <alignment horizontal="center" vertical="center" wrapText="1"/>
    </xf>
    <xf numFmtId="0" fontId="4" fillId="6" borderId="43" xfId="5" applyNumberFormat="1" applyFont="1" applyFill="1" applyBorder="1" applyAlignment="1">
      <alignment horizontal="center" vertical="center" wrapText="1"/>
    </xf>
    <xf numFmtId="0" fontId="4" fillId="0" borderId="56" xfId="5" applyNumberFormat="1" applyFont="1" applyBorder="1" applyAlignment="1">
      <alignment horizontal="center" vertical="center"/>
    </xf>
    <xf numFmtId="0" fontId="4" fillId="0" borderId="16" xfId="5" applyNumberFormat="1" applyFont="1" applyBorder="1" applyAlignment="1">
      <alignment horizontal="center" vertical="center"/>
    </xf>
    <xf numFmtId="0" fontId="4" fillId="0" borderId="15" xfId="5" applyNumberFormat="1" applyFont="1" applyBorder="1" applyAlignment="1">
      <alignment horizontal="center" vertical="center"/>
    </xf>
    <xf numFmtId="0" fontId="4" fillId="0" borderId="41" xfId="5" applyNumberFormat="1" applyFont="1" applyBorder="1" applyAlignment="1">
      <alignment horizontal="center" vertical="center"/>
    </xf>
    <xf numFmtId="0" fontId="4" fillId="0" borderId="57" xfId="5" applyNumberFormat="1" applyFont="1" applyBorder="1" applyAlignment="1">
      <alignment horizontal="center" vertical="center"/>
    </xf>
    <xf numFmtId="0" fontId="4" fillId="0" borderId="53" xfId="5" applyNumberFormat="1" applyFont="1" applyBorder="1" applyAlignment="1">
      <alignment horizontal="center" vertical="center"/>
    </xf>
    <xf numFmtId="0" fontId="4" fillId="0" borderId="43" xfId="5" applyNumberFormat="1" applyFont="1" applyBorder="1" applyAlignment="1">
      <alignment horizontal="center" vertical="center"/>
    </xf>
    <xf numFmtId="9" fontId="6" fillId="0" borderId="43" xfId="3" applyFont="1" applyFill="1" applyBorder="1" applyAlignment="1">
      <alignment horizontal="center" vertical="center" wrapText="1"/>
    </xf>
    <xf numFmtId="9" fontId="6" fillId="6" borderId="57" xfId="4" applyFont="1" applyFill="1" applyBorder="1" applyAlignment="1">
      <alignment horizontal="center" vertical="center" wrapText="1"/>
    </xf>
    <xf numFmtId="9" fontId="6" fillId="6" borderId="53" xfId="4" applyFont="1" applyFill="1" applyBorder="1" applyAlignment="1">
      <alignment horizontal="center" vertical="center" wrapText="1"/>
    </xf>
    <xf numFmtId="9" fontId="6" fillId="6" borderId="43" xfId="4" applyFont="1" applyFill="1" applyBorder="1" applyAlignment="1">
      <alignment horizontal="center" vertical="center" wrapText="1"/>
    </xf>
    <xf numFmtId="0" fontId="6" fillId="0" borderId="67" xfId="26" applyFont="1" applyFill="1" applyBorder="1" applyAlignment="1">
      <alignment horizontal="justify" vertical="center" wrapText="1"/>
    </xf>
    <xf numFmtId="0" fontId="6" fillId="0" borderId="68" xfId="26" applyFont="1" applyFill="1" applyBorder="1" applyAlignment="1">
      <alignment horizontal="justify" vertical="center" wrapText="1"/>
    </xf>
    <xf numFmtId="3" fontId="4" fillId="0" borderId="55" xfId="0" applyNumberFormat="1" applyFont="1" applyBorder="1" applyAlignment="1">
      <alignment horizontal="center" vertical="center"/>
    </xf>
    <xf numFmtId="3" fontId="4" fillId="0" borderId="18" xfId="0" applyNumberFormat="1" applyFont="1" applyBorder="1" applyAlignment="1">
      <alignment horizontal="center" vertical="center"/>
    </xf>
    <xf numFmtId="49" fontId="6" fillId="0" borderId="47" xfId="10" applyNumberFormat="1" applyFont="1" applyFill="1" applyBorder="1" applyAlignment="1">
      <alignment horizontal="justify" vertical="center" wrapText="1"/>
    </xf>
    <xf numFmtId="166" fontId="4" fillId="6" borderId="65" xfId="5" applyFont="1" applyFill="1" applyBorder="1" applyAlignment="1">
      <alignment horizontal="center" vertical="center" wrapText="1"/>
    </xf>
    <xf numFmtId="174" fontId="4" fillId="6" borderId="57" xfId="26" applyNumberFormat="1" applyFont="1" applyFill="1" applyBorder="1" applyAlignment="1">
      <alignment horizontal="center" vertical="center" wrapText="1"/>
    </xf>
    <xf numFmtId="174" fontId="4" fillId="6" borderId="53" xfId="26" applyNumberFormat="1" applyFont="1" applyFill="1" applyBorder="1" applyAlignment="1">
      <alignment horizontal="center" vertical="center" wrapText="1"/>
    </xf>
    <xf numFmtId="174" fontId="4" fillId="6" borderId="43" xfId="26" applyNumberFormat="1" applyFont="1" applyFill="1" applyBorder="1" applyAlignment="1">
      <alignment horizontal="center" vertical="center" wrapText="1"/>
    </xf>
    <xf numFmtId="1" fontId="4" fillId="6" borderId="59" xfId="26" applyNumberFormat="1" applyFont="1" applyFill="1" applyBorder="1" applyAlignment="1">
      <alignment horizontal="center" vertical="center" wrapText="1"/>
    </xf>
    <xf numFmtId="1" fontId="4" fillId="6" borderId="19" xfId="26" applyNumberFormat="1" applyFont="1" applyFill="1" applyBorder="1" applyAlignment="1">
      <alignment horizontal="center" vertical="center" wrapText="1"/>
    </xf>
    <xf numFmtId="1" fontId="4" fillId="6" borderId="25" xfId="26" applyNumberFormat="1" applyFont="1" applyFill="1" applyBorder="1" applyAlignment="1">
      <alignment horizontal="center" vertical="center" wrapText="1"/>
    </xf>
    <xf numFmtId="0" fontId="6" fillId="0" borderId="47" xfId="26" applyFont="1" applyFill="1" applyBorder="1" applyAlignment="1">
      <alignment horizontal="center" vertical="center" wrapText="1"/>
    </xf>
    <xf numFmtId="0" fontId="6" fillId="0" borderId="44" xfId="26" applyFont="1" applyFill="1" applyBorder="1" applyAlignment="1">
      <alignment horizontal="justify" vertical="center" wrapText="1"/>
    </xf>
    <xf numFmtId="0" fontId="6" fillId="0" borderId="55" xfId="26" applyFont="1" applyFill="1" applyBorder="1" applyAlignment="1">
      <alignment horizontal="center" vertical="center" wrapText="1"/>
    </xf>
    <xf numFmtId="0" fontId="6" fillId="0" borderId="10" xfId="26" applyFont="1" applyFill="1" applyBorder="1" applyAlignment="1">
      <alignment horizontal="center" vertical="center" wrapText="1"/>
    </xf>
    <xf numFmtId="174" fontId="6" fillId="0" borderId="57" xfId="26" applyNumberFormat="1" applyFont="1" applyFill="1" applyBorder="1" applyAlignment="1">
      <alignment horizontal="center" vertical="center" wrapText="1"/>
    </xf>
    <xf numFmtId="174" fontId="6" fillId="0" borderId="53" xfId="26" applyNumberFormat="1" applyFont="1" applyFill="1" applyBorder="1" applyAlignment="1">
      <alignment horizontal="center" vertical="center" wrapText="1"/>
    </xf>
    <xf numFmtId="174" fontId="6" fillId="0" borderId="43" xfId="26" applyNumberFormat="1" applyFont="1" applyFill="1" applyBorder="1" applyAlignment="1">
      <alignment horizontal="center" vertical="center" wrapText="1"/>
    </xf>
    <xf numFmtId="0" fontId="6" fillId="0" borderId="41" xfId="26" applyFont="1" applyFill="1" applyBorder="1" applyAlignment="1">
      <alignment horizontal="center" vertical="center" wrapText="1"/>
    </xf>
    <xf numFmtId="0" fontId="6" fillId="0" borderId="41" xfId="26" applyFont="1" applyFill="1" applyBorder="1" applyAlignment="1">
      <alignment horizontal="justify" vertical="center" wrapText="1"/>
    </xf>
    <xf numFmtId="0" fontId="5" fillId="0" borderId="56" xfId="26" applyFont="1" applyBorder="1" applyAlignment="1">
      <alignment horizontal="center" vertical="center" wrapText="1"/>
    </xf>
    <xf numFmtId="0" fontId="5" fillId="0" borderId="58" xfId="26" applyFont="1" applyBorder="1" applyAlignment="1">
      <alignment horizontal="center" vertical="center" wrapText="1"/>
    </xf>
    <xf numFmtId="0" fontId="5" fillId="0" borderId="16" xfId="26" applyFont="1" applyBorder="1" applyAlignment="1">
      <alignment horizontal="center" vertical="center" wrapText="1"/>
    </xf>
    <xf numFmtId="0" fontId="5" fillId="0" borderId="0" xfId="26" applyFont="1" applyAlignment="1">
      <alignment horizontal="center" vertical="center" wrapText="1"/>
    </xf>
    <xf numFmtId="0" fontId="5" fillId="0" borderId="15" xfId="26" applyFont="1" applyBorder="1" applyAlignment="1">
      <alignment horizontal="center" vertical="center" wrapText="1"/>
    </xf>
    <xf numFmtId="0" fontId="5" fillId="0" borderId="9" xfId="26" applyFont="1" applyBorder="1" applyAlignment="1">
      <alignment horizontal="center" vertical="center" wrapText="1"/>
    </xf>
    <xf numFmtId="0" fontId="4" fillId="6" borderId="58" xfId="26" applyFont="1" applyFill="1" applyBorder="1" applyAlignment="1">
      <alignment horizontal="justify" vertical="center" wrapText="1"/>
    </xf>
    <xf numFmtId="0" fontId="4" fillId="6" borderId="9" xfId="26" applyFont="1" applyFill="1" applyBorder="1" applyAlignment="1">
      <alignment horizontal="justify" vertical="center" wrapText="1"/>
    </xf>
    <xf numFmtId="0" fontId="4" fillId="6" borderId="58" xfId="26" applyFont="1" applyFill="1" applyBorder="1" applyAlignment="1">
      <alignment horizontal="center" vertical="center" wrapText="1"/>
    </xf>
    <xf numFmtId="0" fontId="4" fillId="6" borderId="9" xfId="26" applyFont="1" applyFill="1" applyBorder="1" applyAlignment="1">
      <alignment horizontal="center" vertical="center" wrapText="1"/>
    </xf>
    <xf numFmtId="0" fontId="4" fillId="6" borderId="41" xfId="26" applyFont="1" applyFill="1" applyBorder="1" applyAlignment="1">
      <alignment horizontal="left" vertical="center" wrapText="1"/>
    </xf>
    <xf numFmtId="9" fontId="4" fillId="6" borderId="65" xfId="4" applyFont="1" applyFill="1" applyBorder="1" applyAlignment="1">
      <alignment horizontal="center" vertical="center" wrapText="1"/>
    </xf>
    <xf numFmtId="10" fontId="4" fillId="6" borderId="41" xfId="4" applyNumberFormat="1" applyFont="1" applyFill="1" applyBorder="1" applyAlignment="1">
      <alignment horizontal="center" vertical="center" wrapText="1"/>
    </xf>
    <xf numFmtId="0" fontId="4" fillId="6" borderId="55" xfId="26" applyFont="1" applyFill="1" applyBorder="1" applyAlignment="1">
      <alignment horizontal="justify" vertical="center" wrapText="1"/>
    </xf>
    <xf numFmtId="0" fontId="4" fillId="6" borderId="10" xfId="26" applyFont="1" applyFill="1" applyBorder="1" applyAlignment="1">
      <alignment horizontal="justify" vertical="center" wrapText="1"/>
    </xf>
    <xf numFmtId="1" fontId="4" fillId="6" borderId="41" xfId="26" quotePrefix="1" applyNumberFormat="1" applyFont="1" applyFill="1" applyBorder="1" applyAlignment="1">
      <alignment horizontal="center" vertical="center" wrapText="1"/>
    </xf>
    <xf numFmtId="0" fontId="4" fillId="6" borderId="75" xfId="26" applyFont="1" applyFill="1" applyBorder="1" applyAlignment="1">
      <alignment horizontal="justify" vertical="center" wrapText="1"/>
    </xf>
    <xf numFmtId="0" fontId="4" fillId="6" borderId="72" xfId="26" applyFont="1" applyFill="1" applyBorder="1" applyAlignment="1">
      <alignment horizontal="justify" vertical="center" wrapText="1"/>
    </xf>
    <xf numFmtId="0" fontId="4" fillId="6" borderId="73" xfId="26" applyFont="1" applyFill="1" applyBorder="1" applyAlignment="1">
      <alignment horizontal="justify" vertical="center" wrapText="1"/>
    </xf>
    <xf numFmtId="49" fontId="4" fillId="0" borderId="58" xfId="10" quotePrefix="1" applyNumberFormat="1" applyFont="1" applyBorder="1" applyAlignment="1">
      <alignment horizontal="justify" vertical="center" wrapText="1"/>
    </xf>
    <xf numFmtId="49" fontId="4" fillId="0" borderId="0" xfId="10" quotePrefix="1" applyNumberFormat="1" applyFont="1" applyBorder="1" applyAlignment="1">
      <alignment horizontal="justify" vertical="center" wrapText="1"/>
    </xf>
    <xf numFmtId="49" fontId="4" fillId="0" borderId="9" xfId="10" quotePrefix="1" applyNumberFormat="1" applyFont="1" applyBorder="1" applyAlignment="1">
      <alignment horizontal="justify" vertical="center" wrapText="1"/>
    </xf>
    <xf numFmtId="0" fontId="4" fillId="0" borderId="41" xfId="5" applyNumberFormat="1" applyFont="1" applyBorder="1" applyAlignment="1">
      <alignment horizontal="center" vertical="center" wrapText="1"/>
    </xf>
    <xf numFmtId="1" fontId="4" fillId="0" borderId="57" xfId="5" applyNumberFormat="1" applyFont="1" applyBorder="1" applyAlignment="1">
      <alignment horizontal="center" vertical="center" wrapText="1"/>
    </xf>
    <xf numFmtId="1" fontId="4" fillId="0" borderId="53" xfId="5" applyNumberFormat="1" applyFont="1" applyBorder="1" applyAlignment="1">
      <alignment horizontal="center" vertical="center" wrapText="1"/>
    </xf>
    <xf numFmtId="175" fontId="5" fillId="17" borderId="42" xfId="5" applyNumberFormat="1" applyFont="1" applyFill="1" applyBorder="1" applyAlignment="1">
      <alignment horizontal="center" vertical="center" textRotation="180" wrapText="1"/>
    </xf>
    <xf numFmtId="175" fontId="5" fillId="17" borderId="11" xfId="5" applyNumberFormat="1" applyFont="1" applyFill="1" applyBorder="1" applyAlignment="1">
      <alignment horizontal="center" vertical="center" textRotation="180" wrapText="1"/>
    </xf>
    <xf numFmtId="0" fontId="4" fillId="0" borderId="41" xfId="26" applyFont="1" applyFill="1" applyBorder="1" applyAlignment="1">
      <alignment horizontal="justify" vertical="center" wrapText="1"/>
    </xf>
    <xf numFmtId="0" fontId="4" fillId="0" borderId="41" xfId="26" applyFont="1" applyFill="1" applyBorder="1" applyAlignment="1">
      <alignment horizontal="center" vertical="center"/>
    </xf>
    <xf numFmtId="0" fontId="6" fillId="0" borderId="57" xfId="5" applyNumberFormat="1" applyFont="1" applyFill="1" applyBorder="1" applyAlignment="1">
      <alignment horizontal="center" vertical="center" wrapText="1"/>
    </xf>
    <xf numFmtId="0" fontId="6" fillId="0" borderId="53" xfId="5" applyNumberFormat="1" applyFont="1" applyFill="1" applyBorder="1" applyAlignment="1">
      <alignment horizontal="center" vertical="center" wrapText="1"/>
    </xf>
    <xf numFmtId="0" fontId="6" fillId="0" borderId="43" xfId="5" applyNumberFormat="1" applyFont="1" applyFill="1" applyBorder="1" applyAlignment="1">
      <alignment horizontal="center" vertical="center" wrapText="1"/>
    </xf>
    <xf numFmtId="0" fontId="4" fillId="0" borderId="21" xfId="26" applyFont="1" applyFill="1" applyBorder="1" applyAlignment="1">
      <alignment horizontal="center"/>
    </xf>
    <xf numFmtId="0" fontId="4" fillId="0" borderId="22" xfId="26" applyFont="1" applyFill="1" applyBorder="1" applyAlignment="1">
      <alignment horizontal="center"/>
    </xf>
    <xf numFmtId="0" fontId="4" fillId="0" borderId="24" xfId="26" applyFont="1" applyFill="1" applyBorder="1" applyAlignment="1">
      <alignment horizontal="center"/>
    </xf>
    <xf numFmtId="14" fontId="6" fillId="0" borderId="41" xfId="5" applyNumberFormat="1" applyFont="1" applyFill="1" applyBorder="1" applyAlignment="1">
      <alignment horizontal="center" vertical="center" wrapText="1"/>
    </xf>
    <xf numFmtId="0" fontId="4" fillId="6" borderId="57" xfId="26" applyFont="1" applyFill="1" applyBorder="1" applyAlignment="1">
      <alignment horizontal="center" vertical="center"/>
    </xf>
    <xf numFmtId="0" fontId="4" fillId="6" borderId="53" xfId="26" applyFont="1" applyFill="1" applyBorder="1" applyAlignment="1">
      <alignment horizontal="center" vertical="center"/>
    </xf>
    <xf numFmtId="0" fontId="4" fillId="0" borderId="57" xfId="26" applyFont="1" applyFill="1" applyBorder="1" applyAlignment="1">
      <alignment horizontal="left" vertical="center" wrapText="1"/>
    </xf>
    <xf numFmtId="0" fontId="4" fillId="0" borderId="53" xfId="26" applyFont="1" applyFill="1" applyBorder="1" applyAlignment="1">
      <alignment horizontal="left" vertical="center" wrapText="1"/>
    </xf>
    <xf numFmtId="0" fontId="4" fillId="0" borderId="57" xfId="26" applyFont="1" applyBorder="1" applyAlignment="1">
      <alignment horizontal="center" vertical="center"/>
    </xf>
    <xf numFmtId="0" fontId="4" fillId="0" borderId="53" xfId="26" applyFont="1" applyBorder="1" applyAlignment="1">
      <alignment horizontal="center" vertical="center"/>
    </xf>
    <xf numFmtId="0" fontId="4" fillId="0" borderId="43" xfId="26" applyFont="1" applyBorder="1" applyAlignment="1">
      <alignment horizontal="center" vertical="center"/>
    </xf>
    <xf numFmtId="1" fontId="8" fillId="8" borderId="53" xfId="0" applyNumberFormat="1"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1"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41" xfId="0" applyFont="1" applyBorder="1" applyAlignment="1">
      <alignment horizontal="center" vertical="center" wrapText="1"/>
    </xf>
    <xf numFmtId="170" fontId="11" fillId="0" borderId="57" xfId="0" applyNumberFormat="1" applyFont="1" applyFill="1" applyBorder="1" applyAlignment="1">
      <alignment horizontal="center" vertical="center" wrapText="1"/>
    </xf>
    <xf numFmtId="170" fontId="11" fillId="0" borderId="43" xfId="0" applyNumberFormat="1" applyFont="1" applyFill="1" applyBorder="1" applyAlignment="1">
      <alignment horizontal="center" vertical="center" wrapText="1"/>
    </xf>
    <xf numFmtId="9" fontId="6" fillId="0" borderId="57" xfId="6" applyFont="1" applyFill="1" applyBorder="1" applyAlignment="1">
      <alignment horizontal="center" vertical="center" wrapText="1"/>
    </xf>
    <xf numFmtId="9" fontId="6" fillId="0" borderId="43" xfId="6" applyFont="1" applyFill="1" applyBorder="1" applyAlignment="1">
      <alignment horizontal="center" vertical="center" wrapText="1"/>
    </xf>
    <xf numFmtId="170" fontId="11" fillId="0" borderId="57" xfId="0" applyNumberFormat="1" applyFont="1" applyBorder="1" applyAlignment="1">
      <alignment horizontal="center" vertical="center" wrapText="1"/>
    </xf>
    <xf numFmtId="170" fontId="11" fillId="0" borderId="53" xfId="0" applyNumberFormat="1" applyFont="1" applyBorder="1" applyAlignment="1">
      <alignment horizontal="center" vertical="center" wrapText="1"/>
    </xf>
    <xf numFmtId="170" fontId="11" fillId="0" borderId="43" xfId="0" applyNumberFormat="1" applyFont="1" applyBorder="1" applyAlignment="1">
      <alignment horizontal="center" vertical="center" wrapText="1"/>
    </xf>
    <xf numFmtId="3" fontId="11" fillId="0" borderId="41" xfId="0" applyNumberFormat="1" applyFont="1" applyBorder="1" applyAlignment="1">
      <alignment horizontal="center" vertical="center" wrapText="1"/>
    </xf>
    <xf numFmtId="9" fontId="6" fillId="0" borderId="41" xfId="6" applyFont="1" applyBorder="1" applyAlignment="1">
      <alignment horizontal="center" vertical="center" wrapText="1"/>
    </xf>
    <xf numFmtId="4" fontId="11" fillId="6" borderId="41" xfId="7" applyNumberFormat="1" applyFont="1" applyFill="1" applyBorder="1" applyAlignment="1">
      <alignment horizontal="center" vertical="center" wrapText="1"/>
    </xf>
    <xf numFmtId="0" fontId="20" fillId="0" borderId="57" xfId="0" applyFont="1" applyBorder="1" applyAlignment="1">
      <alignment horizontal="justify" vertical="center" wrapText="1" readingOrder="2"/>
    </xf>
    <xf numFmtId="0" fontId="20" fillId="0" borderId="43" xfId="0" applyFont="1" applyBorder="1" applyAlignment="1">
      <alignment horizontal="justify" vertical="center" wrapText="1" readingOrder="2"/>
    </xf>
    <xf numFmtId="0" fontId="6" fillId="0" borderId="0" xfId="0" applyFont="1" applyAlignment="1">
      <alignment horizontal="left" vertical="top" wrapText="1"/>
    </xf>
    <xf numFmtId="165" fontId="4" fillId="6" borderId="53" xfId="28" applyFont="1" applyFill="1" applyBorder="1" applyAlignment="1">
      <alignment horizontal="center" vertical="center" wrapText="1"/>
    </xf>
    <xf numFmtId="9" fontId="4" fillId="6" borderId="20" xfId="0" applyNumberFormat="1" applyFont="1" applyFill="1" applyBorder="1" applyAlignment="1">
      <alignment horizontal="center" vertical="center" wrapText="1"/>
    </xf>
    <xf numFmtId="165" fontId="4" fillId="6" borderId="20" xfId="28" applyFont="1" applyFill="1" applyBorder="1" applyAlignment="1">
      <alignment horizontal="center" vertical="center" wrapText="1"/>
    </xf>
    <xf numFmtId="0" fontId="4" fillId="6" borderId="20" xfId="0" applyFont="1" applyFill="1" applyBorder="1" applyAlignment="1">
      <alignment horizontal="justify" vertical="center" wrapText="1"/>
    </xf>
    <xf numFmtId="0" fontId="4" fillId="0" borderId="43" xfId="0" applyFont="1" applyBorder="1" applyAlignment="1">
      <alignment horizontal="left" vertical="center" wrapText="1"/>
    </xf>
    <xf numFmtId="1" fontId="4" fillId="6" borderId="59" xfId="0" applyNumberFormat="1" applyFont="1" applyFill="1" applyBorder="1" applyAlignment="1">
      <alignment horizontal="center" vertical="center" wrapText="1"/>
    </xf>
    <xf numFmtId="1" fontId="4" fillId="6" borderId="19" xfId="0" applyNumberFormat="1" applyFont="1" applyFill="1" applyBorder="1" applyAlignment="1">
      <alignment horizontal="center" vertical="center" wrapText="1"/>
    </xf>
    <xf numFmtId="1" fontId="4" fillId="6" borderId="25" xfId="0" applyNumberFormat="1" applyFont="1" applyFill="1" applyBorder="1" applyAlignment="1">
      <alignment horizontal="center" vertical="center" wrapText="1"/>
    </xf>
    <xf numFmtId="14" fontId="4" fillId="0" borderId="56" xfId="0" applyNumberFormat="1" applyFont="1" applyBorder="1" applyAlignment="1">
      <alignment horizontal="center" vertical="center"/>
    </xf>
    <xf numFmtId="14" fontId="4" fillId="0" borderId="16" xfId="0" applyNumberFormat="1" applyFont="1" applyBorder="1" applyAlignment="1">
      <alignment horizontal="center" vertical="center"/>
    </xf>
    <xf numFmtId="0" fontId="4" fillId="0" borderId="59"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5" fillId="0" borderId="5" xfId="0" applyFont="1" applyBorder="1" applyAlignment="1">
      <alignment horizontal="center" vertical="center"/>
    </xf>
    <xf numFmtId="3" fontId="4" fillId="12" borderId="59" xfId="0" applyNumberFormat="1" applyFont="1" applyFill="1" applyBorder="1" applyAlignment="1">
      <alignment horizontal="center" vertical="center" wrapText="1"/>
    </xf>
    <xf numFmtId="3" fontId="4" fillId="12" borderId="19" xfId="0" applyNumberFormat="1" applyFont="1" applyFill="1" applyBorder="1" applyAlignment="1">
      <alignment horizontal="center" vertical="center" wrapText="1"/>
    </xf>
    <xf numFmtId="1" fontId="5" fillId="12" borderId="43" xfId="0" applyNumberFormat="1" applyFont="1" applyFill="1" applyBorder="1" applyAlignment="1">
      <alignment horizontal="center" vertical="center" wrapText="1"/>
    </xf>
    <xf numFmtId="0" fontId="4" fillId="0" borderId="0" xfId="0" applyFont="1" applyAlignment="1">
      <alignment horizontal="center" vertical="center" wrapText="1"/>
    </xf>
    <xf numFmtId="9" fontId="4" fillId="0" borderId="57" xfId="0" applyNumberFormat="1" applyFont="1" applyBorder="1" applyAlignment="1">
      <alignment horizontal="center" vertical="center" wrapText="1"/>
    </xf>
    <xf numFmtId="9" fontId="4" fillId="0" borderId="65" xfId="0" applyNumberFormat="1" applyFont="1" applyBorder="1" applyAlignment="1">
      <alignment horizontal="center" vertical="center" wrapText="1"/>
    </xf>
    <xf numFmtId="9" fontId="4" fillId="0" borderId="43" xfId="0" applyNumberFormat="1" applyFont="1" applyBorder="1" applyAlignment="1">
      <alignment horizontal="center" vertical="center" wrapText="1"/>
    </xf>
    <xf numFmtId="14" fontId="4" fillId="0" borderId="77" xfId="0" applyNumberFormat="1" applyFont="1" applyBorder="1" applyAlignment="1">
      <alignment horizontal="center" vertical="center"/>
    </xf>
    <xf numFmtId="14" fontId="4" fillId="0" borderId="74" xfId="0" applyNumberFormat="1" applyFont="1" applyBorder="1" applyAlignment="1">
      <alignment horizontal="center" vertical="center"/>
    </xf>
    <xf numFmtId="0" fontId="4" fillId="0" borderId="25" xfId="0" applyFont="1" applyBorder="1" applyAlignment="1">
      <alignment horizontal="center" vertical="center" wrapText="1"/>
    </xf>
    <xf numFmtId="0" fontId="5" fillId="0" borderId="0" xfId="0" applyFont="1" applyAlignment="1">
      <alignment horizontal="left" vertical="top" wrapText="1"/>
    </xf>
    <xf numFmtId="0" fontId="4" fillId="6" borderId="38"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0" borderId="20" xfId="0" applyFont="1" applyBorder="1" applyAlignment="1">
      <alignment horizontal="justify" vertical="center"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165" fontId="6" fillId="0" borderId="72" xfId="28" applyFont="1" applyFill="1" applyBorder="1" applyAlignment="1">
      <alignment horizontal="center" vertical="center" wrapText="1"/>
    </xf>
    <xf numFmtId="165" fontId="6" fillId="6" borderId="57" xfId="28" applyFont="1" applyFill="1" applyBorder="1" applyAlignment="1">
      <alignment horizontal="center" vertical="center" wrapText="1"/>
    </xf>
    <xf numFmtId="165" fontId="6" fillId="6" borderId="53" xfId="28" applyFont="1" applyFill="1" applyBorder="1" applyAlignment="1">
      <alignment horizontal="center" vertical="center" wrapText="1"/>
    </xf>
    <xf numFmtId="165" fontId="6" fillId="6" borderId="72" xfId="28" applyFont="1" applyFill="1" applyBorder="1" applyAlignment="1">
      <alignment horizontal="center" vertical="center" wrapText="1"/>
    </xf>
    <xf numFmtId="165" fontId="6" fillId="0" borderId="57" xfId="28" applyFont="1" applyBorder="1" applyAlignment="1">
      <alignment horizontal="center" vertical="center" wrapText="1"/>
    </xf>
    <xf numFmtId="165" fontId="6" fillId="0" borderId="43" xfId="28" applyFont="1" applyBorder="1" applyAlignment="1">
      <alignment horizontal="center" vertical="center" wrapText="1"/>
    </xf>
    <xf numFmtId="49" fontId="6" fillId="6" borderId="57" xfId="0" applyNumberFormat="1" applyFont="1" applyFill="1" applyBorder="1" applyAlignment="1">
      <alignment horizontal="center" vertical="center" wrapText="1"/>
    </xf>
    <xf numFmtId="49" fontId="6" fillId="6" borderId="43" xfId="0" applyNumberFormat="1" applyFont="1" applyFill="1" applyBorder="1" applyAlignment="1">
      <alignment horizontal="center" vertical="center" wrapText="1"/>
    </xf>
    <xf numFmtId="186" fontId="6" fillId="6" borderId="57" xfId="0" applyNumberFormat="1" applyFont="1" applyFill="1" applyBorder="1" applyAlignment="1">
      <alignment horizontal="center" vertical="center" wrapText="1"/>
    </xf>
    <xf numFmtId="186" fontId="6" fillId="6" borderId="43" xfId="0" applyNumberFormat="1" applyFont="1" applyFill="1" applyBorder="1" applyAlignment="1">
      <alignment horizontal="center" vertical="center" wrapText="1"/>
    </xf>
    <xf numFmtId="186" fontId="6" fillId="6" borderId="44" xfId="0" applyNumberFormat="1" applyFont="1" applyFill="1" applyBorder="1" applyAlignment="1">
      <alignment horizontal="center" vertical="center" wrapText="1"/>
    </xf>
    <xf numFmtId="186" fontId="18" fillId="6" borderId="44" xfId="0" applyNumberFormat="1" applyFont="1" applyFill="1" applyBorder="1" applyAlignment="1">
      <alignment horizontal="center" vertical="center" wrapText="1"/>
    </xf>
    <xf numFmtId="0" fontId="6" fillId="6" borderId="72" xfId="0" applyFont="1" applyFill="1" applyBorder="1" applyAlignment="1">
      <alignment horizontal="justify" vertical="center" wrapText="1"/>
    </xf>
    <xf numFmtId="0" fontId="18" fillId="6" borderId="57" xfId="0" applyFont="1" applyFill="1" applyBorder="1" applyAlignment="1">
      <alignment horizontal="left" vertical="center" wrapText="1"/>
    </xf>
    <xf numFmtId="0" fontId="18" fillId="6" borderId="43" xfId="0" applyFont="1" applyFill="1" applyBorder="1" applyAlignment="1">
      <alignment horizontal="left" vertical="center" wrapText="1"/>
    </xf>
    <xf numFmtId="165" fontId="18" fillId="0" borderId="44" xfId="28" applyFont="1" applyBorder="1" applyAlignment="1">
      <alignment horizontal="center" vertical="center" wrapText="1"/>
    </xf>
    <xf numFmtId="49" fontId="18" fillId="6" borderId="44" xfId="0" applyNumberFormat="1" applyFont="1" applyFill="1" applyBorder="1" applyAlignment="1">
      <alignment horizontal="center" vertical="center" wrapText="1"/>
    </xf>
    <xf numFmtId="14" fontId="6" fillId="0" borderId="57" xfId="0" applyNumberFormat="1" applyFont="1" applyBorder="1" applyAlignment="1">
      <alignment horizontal="center" vertical="center" wrapText="1"/>
    </xf>
    <xf numFmtId="14" fontId="6" fillId="0" borderId="53" xfId="0" applyNumberFormat="1" applyFont="1" applyBorder="1" applyAlignment="1">
      <alignment horizontal="center" vertical="center" wrapText="1"/>
    </xf>
    <xf numFmtId="14" fontId="6" fillId="0" borderId="72" xfId="0" applyNumberFormat="1" applyFont="1" applyBorder="1" applyAlignment="1">
      <alignment horizontal="center" vertical="center" wrapText="1"/>
    </xf>
    <xf numFmtId="14" fontId="6" fillId="0" borderId="43" xfId="0" applyNumberFormat="1" applyFont="1" applyBorder="1" applyAlignment="1">
      <alignment horizontal="center" vertical="center" wrapText="1"/>
    </xf>
    <xf numFmtId="0" fontId="9" fillId="23" borderId="57" xfId="0" applyFont="1" applyFill="1" applyBorder="1" applyAlignment="1">
      <alignment horizontal="justify" vertical="center"/>
    </xf>
    <xf numFmtId="0" fontId="9" fillId="23" borderId="43" xfId="0" applyFont="1" applyFill="1" applyBorder="1" applyAlignment="1">
      <alignment horizontal="justify" vertical="center"/>
    </xf>
    <xf numFmtId="0" fontId="9" fillId="23" borderId="57" xfId="0" applyFont="1" applyFill="1" applyBorder="1" applyAlignment="1">
      <alignment horizontal="justify" vertical="center" wrapText="1"/>
    </xf>
    <xf numFmtId="0" fontId="9" fillId="23" borderId="43" xfId="0" applyFont="1" applyFill="1" applyBorder="1" applyAlignment="1">
      <alignment horizontal="justify" vertical="center" wrapText="1"/>
    </xf>
    <xf numFmtId="0" fontId="9" fillId="4" borderId="42" xfId="0" applyFont="1" applyFill="1" applyBorder="1" applyAlignment="1">
      <alignment horizontal="justify" vertical="center"/>
    </xf>
    <xf numFmtId="0" fontId="9" fillId="4" borderId="11" xfId="0" applyFont="1" applyFill="1" applyBorder="1" applyAlignment="1">
      <alignment horizontal="justify" vertical="center"/>
    </xf>
    <xf numFmtId="0" fontId="9" fillId="4" borderId="12" xfId="0" applyFont="1" applyFill="1" applyBorder="1" applyAlignment="1">
      <alignment horizontal="justify" vertical="center"/>
    </xf>
    <xf numFmtId="0" fontId="9" fillId="4" borderId="42" xfId="0" applyFont="1" applyFill="1" applyBorder="1" applyAlignment="1">
      <alignment horizontal="justify" vertical="center" wrapText="1"/>
    </xf>
    <xf numFmtId="0" fontId="9" fillId="4" borderId="11" xfId="0" applyFont="1" applyFill="1" applyBorder="1" applyAlignment="1">
      <alignment horizontal="justify" vertical="center" wrapText="1"/>
    </xf>
    <xf numFmtId="0" fontId="9" fillId="4" borderId="12" xfId="0" applyFont="1" applyFill="1" applyBorder="1" applyAlignment="1">
      <alignment horizontal="justify" vertical="center" wrapText="1"/>
    </xf>
    <xf numFmtId="0" fontId="9" fillId="13" borderId="42" xfId="0" applyFont="1" applyFill="1" applyBorder="1" applyAlignment="1">
      <alignment horizontal="left" vertical="center" wrapText="1"/>
    </xf>
    <xf numFmtId="0" fontId="9" fillId="13" borderId="11" xfId="0" applyFont="1" applyFill="1" applyBorder="1" applyAlignment="1">
      <alignment horizontal="left" vertical="center" wrapText="1"/>
    </xf>
    <xf numFmtId="0" fontId="9" fillId="19" borderId="42"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5" borderId="41" xfId="0" applyFont="1" applyFill="1" applyBorder="1" applyAlignment="1">
      <alignment horizontal="left" vertical="center" wrapText="1"/>
    </xf>
    <xf numFmtId="0" fontId="6" fillId="6" borderId="57"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0" borderId="57" xfId="1" applyNumberFormat="1" applyFont="1" applyFill="1" applyBorder="1" applyAlignment="1">
      <alignment horizontal="center" vertical="center" wrapText="1"/>
    </xf>
    <xf numFmtId="0" fontId="6" fillId="0" borderId="43" xfId="1" applyNumberFormat="1" applyFont="1" applyFill="1" applyBorder="1" applyAlignment="1">
      <alignment horizontal="center" vertical="center" wrapText="1"/>
    </xf>
    <xf numFmtId="0" fontId="6" fillId="6" borderId="72"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72" xfId="0" applyFont="1" applyBorder="1" applyAlignment="1">
      <alignment horizontal="center" vertical="center" wrapText="1"/>
    </xf>
    <xf numFmtId="0" fontId="6" fillId="6" borderId="53" xfId="0" applyFont="1" applyFill="1" applyBorder="1" applyAlignment="1">
      <alignment horizontal="center" vertical="center" wrapText="1"/>
    </xf>
    <xf numFmtId="9" fontId="6" fillId="6" borderId="57" xfId="3" applyFont="1" applyFill="1" applyBorder="1" applyAlignment="1">
      <alignment horizontal="center" vertical="center" wrapText="1"/>
    </xf>
    <xf numFmtId="9" fontId="6" fillId="6" borderId="43" xfId="3"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57" xfId="0" applyFont="1" applyFill="1" applyBorder="1" applyAlignment="1">
      <alignment horizontal="justify" vertical="center" wrapText="1"/>
    </xf>
    <xf numFmtId="0" fontId="18" fillId="6" borderId="43" xfId="0" applyFont="1" applyFill="1" applyBorder="1" applyAlignment="1">
      <alignment horizontal="justify" vertical="center" wrapText="1"/>
    </xf>
    <xf numFmtId="9" fontId="18" fillId="6" borderId="57" xfId="3" applyFont="1" applyFill="1" applyBorder="1" applyAlignment="1">
      <alignment horizontal="center" vertical="center" wrapText="1"/>
    </xf>
    <xf numFmtId="9" fontId="18" fillId="6" borderId="43" xfId="3" applyFont="1" applyFill="1" applyBorder="1" applyAlignment="1">
      <alignment horizontal="center" vertical="center" wrapText="1"/>
    </xf>
    <xf numFmtId="165" fontId="6" fillId="0" borderId="65" xfId="28" applyFont="1" applyBorder="1" applyAlignment="1">
      <alignment horizontal="center" vertical="center" wrapText="1"/>
    </xf>
    <xf numFmtId="165" fontId="6" fillId="0" borderId="72" xfId="28" applyFont="1" applyBorder="1" applyAlignment="1">
      <alignment horizontal="center" vertical="center" wrapText="1"/>
    </xf>
    <xf numFmtId="9" fontId="6" fillId="6" borderId="72" xfId="3" applyFont="1" applyFill="1" applyBorder="1" applyAlignment="1">
      <alignment horizontal="center" vertical="center" wrapTex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9" fillId="0" borderId="55"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6" fontId="6" fillId="0" borderId="57" xfId="0" applyNumberFormat="1" applyFont="1" applyBorder="1" applyAlignment="1">
      <alignment horizontal="center" vertical="center" wrapText="1"/>
    </xf>
    <xf numFmtId="186" fontId="6" fillId="0" borderId="43" xfId="0" applyNumberFormat="1" applyFont="1" applyBorder="1" applyAlignment="1">
      <alignment horizontal="center" vertical="center" wrapText="1"/>
    </xf>
    <xf numFmtId="0" fontId="6" fillId="0" borderId="53" xfId="0" applyFont="1" applyBorder="1" applyAlignment="1">
      <alignment horizontal="center" vertical="center" wrapText="1"/>
    </xf>
    <xf numFmtId="0" fontId="6" fillId="0" borderId="72" xfId="0" applyFont="1" applyBorder="1" applyAlignment="1">
      <alignment horizontal="center" vertical="center" wrapText="1"/>
    </xf>
    <xf numFmtId="0" fontId="9" fillId="0" borderId="0" xfId="0" applyFont="1" applyAlignment="1">
      <alignment horizontal="center" vertical="center" wrapText="1"/>
    </xf>
    <xf numFmtId="0" fontId="9" fillId="0" borderId="42" xfId="0" applyFont="1" applyBorder="1" applyAlignment="1">
      <alignment horizontal="justify" vertical="center"/>
    </xf>
    <xf numFmtId="0" fontId="9" fillId="0" borderId="11" xfId="0" applyFont="1" applyBorder="1" applyAlignment="1">
      <alignment horizontal="justify" vertical="center"/>
    </xf>
    <xf numFmtId="0" fontId="9" fillId="0" borderId="12" xfId="0" applyFont="1" applyBorder="1" applyAlignment="1">
      <alignment horizontal="justify" vertical="center"/>
    </xf>
    <xf numFmtId="14" fontId="9" fillId="23" borderId="57" xfId="0" applyNumberFormat="1" applyFont="1" applyFill="1" applyBorder="1" applyAlignment="1">
      <alignment horizontal="justify" vertical="center" wrapText="1"/>
    </xf>
    <xf numFmtId="14" fontId="9" fillId="23" borderId="53" xfId="0" applyNumberFormat="1" applyFont="1" applyFill="1" applyBorder="1" applyAlignment="1">
      <alignment horizontal="justify" vertical="center" wrapText="1"/>
    </xf>
    <xf numFmtId="14" fontId="9" fillId="23" borderId="43" xfId="0" applyNumberFormat="1" applyFont="1" applyFill="1" applyBorder="1" applyAlignment="1">
      <alignment horizontal="justify" vertical="center" wrapText="1"/>
    </xf>
    <xf numFmtId="3" fontId="9" fillId="23" borderId="57" xfId="0" applyNumberFormat="1" applyFont="1" applyFill="1" applyBorder="1" applyAlignment="1">
      <alignment horizontal="justify" vertical="center" wrapText="1"/>
    </xf>
    <xf numFmtId="3" fontId="9" fillId="23" borderId="53" xfId="0" applyNumberFormat="1" applyFont="1" applyFill="1" applyBorder="1" applyAlignment="1">
      <alignment horizontal="justify" vertical="center" wrapText="1"/>
    </xf>
    <xf numFmtId="3" fontId="9" fillId="23" borderId="43" xfId="0" applyNumberFormat="1" applyFont="1" applyFill="1" applyBorder="1" applyAlignment="1">
      <alignment horizontal="justify" vertical="center" wrapText="1"/>
    </xf>
    <xf numFmtId="3" fontId="9" fillId="4" borderId="42" xfId="0" applyNumberFormat="1" applyFont="1" applyFill="1" applyBorder="1" applyAlignment="1">
      <alignment horizontal="justify" vertical="center" wrapText="1"/>
    </xf>
    <xf numFmtId="3" fontId="9" fillId="4" borderId="12" xfId="0" applyNumberFormat="1" applyFont="1" applyFill="1" applyBorder="1" applyAlignment="1">
      <alignment horizontal="justify" vertical="center" wrapText="1"/>
    </xf>
    <xf numFmtId="1" fontId="4" fillId="6" borderId="75" xfId="0" applyNumberFormat="1" applyFont="1" applyFill="1" applyBorder="1" applyAlignment="1">
      <alignment horizontal="center" vertical="center" wrapText="1"/>
    </xf>
    <xf numFmtId="3" fontId="4" fillId="6" borderId="75" xfId="0" applyNumberFormat="1" applyFont="1" applyFill="1" applyBorder="1" applyAlignment="1">
      <alignment horizontal="justify" vertical="center" wrapText="1"/>
    </xf>
    <xf numFmtId="173" fontId="4" fillId="6" borderId="75" xfId="0" applyNumberFormat="1" applyFont="1" applyFill="1" applyBorder="1" applyAlignment="1">
      <alignment horizontal="center" vertical="center" wrapText="1"/>
    </xf>
    <xf numFmtId="1" fontId="5" fillId="6" borderId="11" xfId="0" applyNumberFormat="1" applyFont="1" applyFill="1" applyBorder="1" applyAlignment="1">
      <alignment horizontal="center" vertical="center" wrapText="1"/>
    </xf>
    <xf numFmtId="1" fontId="5" fillId="6" borderId="12" xfId="0" applyNumberFormat="1" applyFont="1" applyFill="1" applyBorder="1" applyAlignment="1">
      <alignment horizontal="center" vertical="center" wrapText="1"/>
    </xf>
    <xf numFmtId="0" fontId="8" fillId="12" borderId="56" xfId="0" applyFont="1" applyFill="1" applyBorder="1" applyAlignment="1">
      <alignment horizontal="center" vertical="center" wrapText="1"/>
    </xf>
    <xf numFmtId="0" fontId="8" fillId="12" borderId="55" xfId="0" applyFont="1" applyFill="1" applyBorder="1" applyAlignment="1">
      <alignment horizontal="center" vertical="center" wrapText="1"/>
    </xf>
    <xf numFmtId="0" fontId="8" fillId="12" borderId="57" xfId="0" applyFont="1" applyFill="1" applyBorder="1" applyAlignment="1">
      <alignment horizontal="center" vertical="center" wrapText="1"/>
    </xf>
    <xf numFmtId="10" fontId="9" fillId="12" borderId="57" xfId="6" applyNumberFormat="1" applyFont="1" applyFill="1" applyBorder="1" applyAlignment="1">
      <alignment horizontal="center" vertical="center" wrapText="1"/>
    </xf>
    <xf numFmtId="166" fontId="8" fillId="12" borderId="57" xfId="7" applyFont="1" applyFill="1" applyBorder="1" applyAlignment="1">
      <alignment horizontal="center" vertical="center" wrapText="1"/>
    </xf>
    <xf numFmtId="3" fontId="9" fillId="12" borderId="42" xfId="0" applyNumberFormat="1" applyFont="1" applyFill="1" applyBorder="1" applyAlignment="1">
      <alignment horizontal="center" vertical="center" wrapText="1"/>
    </xf>
    <xf numFmtId="3" fontId="9" fillId="12" borderId="11" xfId="0" applyNumberFormat="1" applyFont="1" applyFill="1" applyBorder="1" applyAlignment="1">
      <alignment horizontal="center" vertical="center" wrapText="1"/>
    </xf>
    <xf numFmtId="0" fontId="9" fillId="12" borderId="42"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42" xfId="0" applyFont="1" applyFill="1" applyBorder="1" applyAlignment="1">
      <alignment horizontal="center" vertical="center"/>
    </xf>
    <xf numFmtId="0" fontId="9" fillId="12" borderId="11" xfId="0" applyFont="1" applyFill="1" applyBorder="1" applyAlignment="1">
      <alignment horizontal="center" vertical="center"/>
    </xf>
    <xf numFmtId="0" fontId="9" fillId="12" borderId="57" xfId="0" applyFont="1" applyFill="1" applyBorder="1" applyAlignment="1">
      <alignment horizontal="center" vertical="center" textRotation="90" wrapText="1"/>
    </xf>
    <xf numFmtId="170" fontId="8" fillId="12" borderId="57" xfId="0" applyNumberFormat="1" applyFont="1" applyFill="1" applyBorder="1" applyAlignment="1">
      <alignment horizontal="center" vertical="center" wrapText="1"/>
    </xf>
    <xf numFmtId="3" fontId="8" fillId="12" borderId="57" xfId="0" applyNumberFormat="1"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8" fillId="12" borderId="53" xfId="0" applyFont="1" applyFill="1" applyBorder="1" applyAlignment="1">
      <alignment horizontal="center" vertical="center" wrapText="1"/>
    </xf>
    <xf numFmtId="10" fontId="9" fillId="12" borderId="53" xfId="6" applyNumberFormat="1" applyFont="1" applyFill="1" applyBorder="1" applyAlignment="1">
      <alignment horizontal="center" vertical="center" wrapText="1"/>
    </xf>
    <xf numFmtId="166" fontId="8" fillId="12" borderId="53" xfId="7" applyFont="1" applyFill="1" applyBorder="1" applyAlignment="1">
      <alignment horizontal="center" vertical="center" wrapText="1"/>
    </xf>
    <xf numFmtId="0" fontId="8" fillId="12" borderId="57" xfId="0" applyFont="1" applyFill="1" applyBorder="1" applyAlignment="1">
      <alignment horizontal="center" vertical="center" textRotation="90" wrapText="1"/>
    </xf>
    <xf numFmtId="49" fontId="8" fillId="12" borderId="57" xfId="0" applyNumberFormat="1" applyFont="1" applyFill="1" applyBorder="1" applyAlignment="1">
      <alignment horizontal="center" vertical="center" textRotation="90" wrapText="1"/>
    </xf>
    <xf numFmtId="0" fontId="9" fillId="12" borderId="53" xfId="0" applyFont="1" applyFill="1" applyBorder="1" applyAlignment="1">
      <alignment horizontal="center" vertical="center" textRotation="90" wrapText="1"/>
    </xf>
    <xf numFmtId="170" fontId="8" fillId="12" borderId="53" xfId="0" applyNumberFormat="1" applyFont="1" applyFill="1" applyBorder="1" applyAlignment="1">
      <alignment horizontal="center" vertical="center" wrapText="1"/>
    </xf>
    <xf numFmtId="3" fontId="8" fillId="12" borderId="53" xfId="0" applyNumberFormat="1" applyFont="1" applyFill="1" applyBorder="1" applyAlignment="1">
      <alignment horizontal="center" vertical="center" wrapText="1"/>
    </xf>
    <xf numFmtId="0" fontId="8" fillId="12" borderId="53" xfId="0" applyFont="1" applyFill="1" applyBorder="1" applyAlignment="1">
      <alignment horizontal="center" vertical="center" textRotation="90" wrapText="1"/>
    </xf>
    <xf numFmtId="49" fontId="8" fillId="12" borderId="53" xfId="0" applyNumberFormat="1" applyFont="1" applyFill="1" applyBorder="1" applyAlignment="1">
      <alignment horizontal="center" vertical="center" textRotation="90" wrapText="1"/>
    </xf>
    <xf numFmtId="0" fontId="8" fillId="12" borderId="43" xfId="0" applyFont="1" applyFill="1" applyBorder="1" applyAlignment="1">
      <alignment horizontal="center" vertical="center" wrapText="1"/>
    </xf>
    <xf numFmtId="0" fontId="8" fillId="12" borderId="43" xfId="0" applyFont="1" applyFill="1" applyBorder="1" applyAlignment="1">
      <alignment horizontal="center" vertical="center" textRotation="90" wrapText="1"/>
    </xf>
    <xf numFmtId="49" fontId="8" fillId="12" borderId="43" xfId="0" applyNumberFormat="1" applyFont="1" applyFill="1" applyBorder="1" applyAlignment="1">
      <alignment horizontal="center" vertical="center" textRotation="90" wrapText="1"/>
    </xf>
    <xf numFmtId="0" fontId="9" fillId="12" borderId="43" xfId="0" applyFont="1" applyFill="1" applyBorder="1" applyAlignment="1">
      <alignment horizontal="center" vertical="center" textRotation="90" wrapText="1"/>
    </xf>
    <xf numFmtId="170" fontId="8" fillId="12" borderId="43" xfId="0" applyNumberFormat="1" applyFont="1" applyFill="1" applyBorder="1" applyAlignment="1">
      <alignment horizontal="center" vertical="center" wrapText="1"/>
    </xf>
    <xf numFmtId="10" fontId="9" fillId="15" borderId="11" xfId="6" applyNumberFormat="1" applyFont="1" applyFill="1" applyBorder="1" applyAlignment="1">
      <alignment horizontal="center" vertical="center"/>
    </xf>
    <xf numFmtId="166" fontId="8" fillId="15" borderId="11" xfId="7" applyFont="1" applyFill="1" applyBorder="1" applyAlignment="1">
      <alignment horizontal="justify" vertical="center"/>
    </xf>
    <xf numFmtId="173" fontId="8" fillId="15" borderId="11" xfId="0" applyNumberFormat="1" applyFont="1" applyFill="1" applyBorder="1" applyAlignment="1">
      <alignment vertical="center"/>
    </xf>
    <xf numFmtId="0" fontId="8" fillId="15" borderId="12" xfId="0" applyFont="1" applyFill="1" applyBorder="1" applyAlignment="1">
      <alignment horizontal="justify" vertical="center"/>
    </xf>
    <xf numFmtId="1" fontId="8" fillId="14" borderId="15" xfId="0" applyNumberFormat="1" applyFont="1" applyFill="1" applyBorder="1" applyAlignment="1">
      <alignment horizontal="center" vertical="center"/>
    </xf>
    <xf numFmtId="0" fontId="8" fillId="14" borderId="9" xfId="0" applyFont="1" applyFill="1" applyBorder="1" applyAlignment="1">
      <alignment vertical="center"/>
    </xf>
    <xf numFmtId="0" fontId="8" fillId="14" borderId="9" xfId="0" applyFont="1" applyFill="1" applyBorder="1" applyAlignment="1">
      <alignment horizontal="justify" vertical="center"/>
    </xf>
    <xf numFmtId="10" fontId="9" fillId="14" borderId="9" xfId="6" applyNumberFormat="1" applyFont="1" applyFill="1" applyBorder="1" applyAlignment="1">
      <alignment horizontal="center" vertical="center"/>
    </xf>
    <xf numFmtId="166" fontId="8" fillId="14" borderId="9" xfId="7" applyFont="1" applyFill="1" applyBorder="1" applyAlignment="1">
      <alignment horizontal="justify" vertical="center"/>
    </xf>
    <xf numFmtId="0" fontId="8" fillId="14" borderId="9" xfId="0" applyFont="1" applyFill="1" applyBorder="1" applyAlignment="1">
      <alignment horizontal="center" vertical="center"/>
    </xf>
    <xf numFmtId="173" fontId="8" fillId="14" borderId="9" xfId="0" applyNumberFormat="1" applyFont="1" applyFill="1" applyBorder="1" applyAlignment="1">
      <alignment vertical="center"/>
    </xf>
    <xf numFmtId="0" fontId="8" fillId="14" borderId="10" xfId="0" applyFont="1" applyFill="1" applyBorder="1" applyAlignment="1">
      <alignment horizontal="justify" vertical="center"/>
    </xf>
    <xf numFmtId="1" fontId="8" fillId="16" borderId="42" xfId="0" applyNumberFormat="1" applyFont="1" applyFill="1" applyBorder="1" applyAlignment="1">
      <alignment horizontal="left" vertical="center" wrapText="1" indent="1"/>
    </xf>
    <xf numFmtId="0" fontId="8" fillId="16" borderId="11" xfId="0" applyFont="1" applyFill="1" applyBorder="1" applyAlignment="1">
      <alignment vertical="center"/>
    </xf>
    <xf numFmtId="0" fontId="8" fillId="16" borderId="11" xfId="0" applyFont="1" applyFill="1" applyBorder="1" applyAlignment="1">
      <alignment horizontal="justify" vertical="center"/>
    </xf>
    <xf numFmtId="10" fontId="9" fillId="16" borderId="11" xfId="6" applyNumberFormat="1" applyFont="1" applyFill="1" applyBorder="1" applyAlignment="1">
      <alignment horizontal="center" vertical="center"/>
    </xf>
    <xf numFmtId="166" fontId="8" fillId="16" borderId="11" xfId="7" applyFont="1" applyFill="1" applyBorder="1" applyAlignment="1">
      <alignment horizontal="justify" vertical="center"/>
    </xf>
    <xf numFmtId="0" fontId="8" fillId="16" borderId="58" xfId="0" applyFont="1" applyFill="1" applyBorder="1" applyAlignment="1">
      <alignment horizontal="center" vertical="center"/>
    </xf>
    <xf numFmtId="173" fontId="8" fillId="16" borderId="11" xfId="0" applyNumberFormat="1" applyFont="1" applyFill="1" applyBorder="1" applyAlignment="1">
      <alignment vertical="center"/>
    </xf>
    <xf numFmtId="0" fontId="8" fillId="16" borderId="12" xfId="0" applyFont="1" applyFill="1" applyBorder="1" applyAlignment="1">
      <alignment horizontal="justify" vertical="center"/>
    </xf>
    <xf numFmtId="1" fontId="5" fillId="16" borderId="42" xfId="0" applyNumberFormat="1" applyFont="1" applyFill="1" applyBorder="1" applyAlignment="1">
      <alignment horizontal="justify" vertical="center" wrapText="1"/>
    </xf>
    <xf numFmtId="0" fontId="5" fillId="16" borderId="11" xfId="0" applyFont="1" applyFill="1" applyBorder="1" applyAlignment="1">
      <alignment horizontal="justify" vertical="center"/>
    </xf>
    <xf numFmtId="0" fontId="5" fillId="16" borderId="11" xfId="0" applyFont="1" applyFill="1" applyBorder="1" applyAlignment="1">
      <alignment horizontal="justify" vertical="center" wrapText="1"/>
    </xf>
    <xf numFmtId="0" fontId="4" fillId="16" borderId="11" xfId="0" applyFont="1" applyFill="1" applyBorder="1" applyAlignment="1">
      <alignment horizontal="justify" vertical="center"/>
    </xf>
    <xf numFmtId="166" fontId="4" fillId="16" borderId="11" xfId="8" applyNumberFormat="1" applyFont="1" applyFill="1" applyBorder="1" applyAlignment="1">
      <alignment horizontal="right" vertical="center"/>
    </xf>
    <xf numFmtId="1" fontId="4" fillId="16" borderId="11" xfId="0" applyNumberFormat="1" applyFont="1" applyFill="1" applyBorder="1" applyAlignment="1">
      <alignment horizontal="center" vertical="center"/>
    </xf>
    <xf numFmtId="0" fontId="4" fillId="16" borderId="11" xfId="0" applyFont="1" applyFill="1" applyBorder="1" applyAlignment="1">
      <alignment horizontal="center" vertical="center"/>
    </xf>
    <xf numFmtId="0" fontId="4" fillId="16" borderId="11" xfId="0" applyFont="1" applyFill="1" applyBorder="1"/>
    <xf numFmtId="2" fontId="4" fillId="16" borderId="11" xfId="0" applyNumberFormat="1" applyFont="1" applyFill="1" applyBorder="1" applyAlignment="1">
      <alignment vertical="center" wrapText="1"/>
    </xf>
    <xf numFmtId="173" fontId="4" fillId="16" borderId="11" xfId="0" applyNumberFormat="1" applyFont="1" applyFill="1" applyBorder="1" applyAlignment="1">
      <alignment horizontal="right" vertical="center"/>
    </xf>
    <xf numFmtId="173" fontId="4" fillId="16" borderId="11" xfId="0" applyNumberFormat="1" applyFont="1" applyFill="1" applyBorder="1" applyAlignment="1">
      <alignment horizontal="center"/>
    </xf>
    <xf numFmtId="0" fontId="4" fillId="16" borderId="12" xfId="0" applyFont="1" applyFill="1" applyBorder="1" applyAlignment="1">
      <alignment horizontal="justify" vertical="center" wrapText="1"/>
    </xf>
    <xf numFmtId="0" fontId="5" fillId="23" borderId="11" xfId="0" applyFont="1" applyFill="1" applyBorder="1" applyAlignment="1">
      <alignment horizontal="left" vertical="center"/>
    </xf>
    <xf numFmtId="0" fontId="5" fillId="23" borderId="58" xfId="0" applyFont="1" applyFill="1" applyBorder="1" applyAlignment="1">
      <alignment horizontal="justify" vertical="center"/>
    </xf>
    <xf numFmtId="0" fontId="5" fillId="23" borderId="58" xfId="0" applyFont="1" applyFill="1" applyBorder="1" applyAlignment="1">
      <alignment horizontal="justify" vertical="center" wrapText="1"/>
    </xf>
    <xf numFmtId="0" fontId="4" fillId="23" borderId="58" xfId="0" applyFont="1" applyFill="1" applyBorder="1" applyAlignment="1">
      <alignment horizontal="justify" vertical="center"/>
    </xf>
    <xf numFmtId="166" fontId="4" fillId="23" borderId="58" xfId="8" applyNumberFormat="1" applyFont="1" applyFill="1" applyBorder="1" applyAlignment="1">
      <alignment horizontal="right" vertical="center"/>
    </xf>
    <xf numFmtId="1" fontId="4" fillId="23" borderId="58" xfId="0" applyNumberFormat="1" applyFont="1" applyFill="1" applyBorder="1" applyAlignment="1">
      <alignment horizontal="center" vertical="center"/>
    </xf>
    <xf numFmtId="0" fontId="4" fillId="23" borderId="58" xfId="0" applyFont="1" applyFill="1" applyBorder="1" applyAlignment="1">
      <alignment horizontal="center" vertical="center"/>
    </xf>
    <xf numFmtId="0" fontId="4" fillId="23" borderId="58" xfId="0" applyFont="1" applyFill="1" applyBorder="1"/>
    <xf numFmtId="2" fontId="4" fillId="23" borderId="58" xfId="0" applyNumberFormat="1" applyFont="1" applyFill="1" applyBorder="1" applyAlignment="1">
      <alignment vertical="center" wrapText="1"/>
    </xf>
    <xf numFmtId="173" fontId="4" fillId="23" borderId="58" xfId="0" applyNumberFormat="1" applyFont="1" applyFill="1" applyBorder="1" applyAlignment="1">
      <alignment horizontal="right" vertical="center"/>
    </xf>
    <xf numFmtId="173" fontId="4" fillId="23" borderId="58" xfId="0" applyNumberFormat="1" applyFont="1" applyFill="1" applyBorder="1" applyAlignment="1">
      <alignment horizontal="center"/>
    </xf>
    <xf numFmtId="0" fontId="4" fillId="23" borderId="55" xfId="0" applyFont="1" applyFill="1" applyBorder="1" applyAlignment="1">
      <alignment horizontal="justify" vertical="center" wrapText="1"/>
    </xf>
    <xf numFmtId="1" fontId="5" fillId="23" borderId="42" xfId="0" applyNumberFormat="1" applyFont="1" applyFill="1" applyBorder="1" applyAlignment="1">
      <alignment horizontal="justify" vertical="center"/>
    </xf>
    <xf numFmtId="1" fontId="5" fillId="23" borderId="0" xfId="0" applyNumberFormat="1" applyFont="1" applyFill="1" applyAlignment="1">
      <alignment horizontal="justify" vertical="center"/>
    </xf>
    <xf numFmtId="0" fontId="5" fillId="23" borderId="9" xfId="0" applyFont="1" applyFill="1" applyBorder="1" applyAlignment="1">
      <alignment horizontal="justify" vertical="center"/>
    </xf>
    <xf numFmtId="0" fontId="4" fillId="23" borderId="9" xfId="0" applyFont="1" applyFill="1" applyBorder="1" applyAlignment="1">
      <alignment horizontal="justify" vertical="center"/>
    </xf>
    <xf numFmtId="166" fontId="4" fillId="23" borderId="9" xfId="8" applyNumberFormat="1" applyFont="1" applyFill="1" applyBorder="1" applyAlignment="1">
      <alignment horizontal="center" vertical="center"/>
    </xf>
    <xf numFmtId="1" fontId="5" fillId="23" borderId="9" xfId="0" applyNumberFormat="1" applyFont="1" applyFill="1" applyBorder="1" applyAlignment="1">
      <alignment horizontal="center" vertical="center"/>
    </xf>
    <xf numFmtId="0" fontId="5" fillId="23" borderId="9" xfId="0" applyFont="1" applyFill="1" applyBorder="1" applyAlignment="1">
      <alignment horizontal="center" vertical="center"/>
    </xf>
    <xf numFmtId="0" fontId="5" fillId="23" borderId="9" xfId="0" applyFont="1" applyFill="1" applyBorder="1" applyAlignment="1">
      <alignment vertical="center"/>
    </xf>
    <xf numFmtId="173" fontId="5" fillId="23" borderId="9" xfId="0" applyNumberFormat="1" applyFont="1" applyFill="1" applyBorder="1" applyAlignment="1">
      <alignment vertical="center"/>
    </xf>
    <xf numFmtId="0" fontId="5" fillId="23" borderId="10" xfId="0" applyFont="1" applyFill="1" applyBorder="1" applyAlignment="1">
      <alignment horizontal="justify" vertical="center"/>
    </xf>
    <xf numFmtId="1" fontId="5" fillId="15" borderId="58" xfId="0" applyNumberFormat="1" applyFont="1" applyFill="1" applyBorder="1" applyAlignment="1">
      <alignment horizontal="justify" vertical="center" wrapText="1"/>
    </xf>
    <xf numFmtId="166" fontId="4" fillId="15" borderId="11" xfId="8" applyNumberFormat="1" applyFont="1" applyFill="1" applyBorder="1" applyAlignment="1">
      <alignment horizontal="center" vertical="center"/>
    </xf>
    <xf numFmtId="0" fontId="5" fillId="15" borderId="12" xfId="0" applyFont="1" applyFill="1" applyBorder="1" applyAlignment="1">
      <alignment horizontal="justify" vertical="center"/>
    </xf>
    <xf numFmtId="171" fontId="5" fillId="12" borderId="57" xfId="0" applyNumberFormat="1" applyFont="1" applyFill="1" applyBorder="1" applyAlignment="1">
      <alignment horizontal="center" vertical="center" wrapText="1"/>
    </xf>
    <xf numFmtId="165" fontId="5" fillId="12" borderId="57" xfId="8" applyFont="1" applyFill="1" applyBorder="1" applyAlignment="1">
      <alignment horizontal="center" vertical="center" wrapText="1"/>
    </xf>
    <xf numFmtId="0" fontId="9" fillId="12" borderId="56" xfId="0" applyFont="1" applyFill="1" applyBorder="1" applyAlignment="1">
      <alignment horizontal="center" vertical="center" wrapText="1"/>
    </xf>
    <xf numFmtId="0" fontId="9" fillId="12" borderId="58" xfId="0" applyFont="1" applyFill="1" applyBorder="1" applyAlignment="1">
      <alignment horizontal="center" vertical="center" wrapText="1"/>
    </xf>
    <xf numFmtId="173" fontId="5" fillId="12" borderId="56" xfId="0" applyNumberFormat="1" applyFont="1" applyFill="1" applyBorder="1" applyAlignment="1">
      <alignment horizontal="center" vertical="center" textRotation="90" wrapText="1"/>
    </xf>
    <xf numFmtId="171" fontId="5" fillId="12" borderId="53" xfId="0" applyNumberFormat="1" applyFont="1" applyFill="1" applyBorder="1" applyAlignment="1">
      <alignment horizontal="center" vertical="center" wrapText="1"/>
    </xf>
    <xf numFmtId="165" fontId="5" fillId="12" borderId="53" xfId="8" applyFont="1" applyFill="1" applyBorder="1" applyAlignment="1">
      <alignment horizontal="center" vertical="center" wrapText="1"/>
    </xf>
    <xf numFmtId="173" fontId="5" fillId="12" borderId="16" xfId="0" applyNumberFormat="1" applyFont="1" applyFill="1" applyBorder="1" applyAlignment="1">
      <alignment horizontal="center" vertical="center" textRotation="90" wrapText="1"/>
    </xf>
    <xf numFmtId="0" fontId="5" fillId="15" borderId="42" xfId="0" applyFont="1" applyFill="1" applyBorder="1" applyAlignment="1">
      <alignment horizontal="center" vertical="center" textRotation="90" wrapText="1"/>
    </xf>
    <xf numFmtId="49" fontId="5" fillId="15" borderId="42" xfId="0" applyNumberFormat="1" applyFont="1" applyFill="1" applyBorder="1" applyAlignment="1">
      <alignment horizontal="center" vertical="center" textRotation="90" wrapText="1"/>
    </xf>
    <xf numFmtId="0" fontId="5" fillId="15" borderId="41" xfId="0" applyFont="1" applyFill="1" applyBorder="1" applyAlignment="1">
      <alignment horizontal="center" vertical="center" textRotation="90" wrapText="1"/>
    </xf>
  </cellXfs>
  <cellStyles count="47">
    <cellStyle name="Excel Built-in Normal" xfId="10" xr:uid="{00000000-0005-0000-0000-000000000000}"/>
    <cellStyle name="Excel Built-in Normal 2" xfId="27" xr:uid="{00000000-0005-0000-0000-000001000000}"/>
    <cellStyle name="Millares" xfId="1" builtinId="3"/>
    <cellStyle name="Millares [0]" xfId="28" builtinId="6"/>
    <cellStyle name="Millares [0] 2" xfId="15" xr:uid="{00000000-0005-0000-0000-000004000000}"/>
    <cellStyle name="Millares [0] 2 2" xfId="41" xr:uid="{00000000-0005-0000-0000-000005000000}"/>
    <cellStyle name="Millares [0] 3" xfId="8" xr:uid="{00000000-0005-0000-0000-000006000000}"/>
    <cellStyle name="Millares [0] 3 2" xfId="39" xr:uid="{00000000-0005-0000-0000-000007000000}"/>
    <cellStyle name="Millares 2" xfId="7" xr:uid="{00000000-0005-0000-0000-000008000000}"/>
    <cellStyle name="Millares 2 2" xfId="5" xr:uid="{00000000-0005-0000-0000-000009000000}"/>
    <cellStyle name="Millares 2 2 2" xfId="23" xr:uid="{00000000-0005-0000-0000-00000A000000}"/>
    <cellStyle name="Millares 2 2 2 2" xfId="44" xr:uid="{00000000-0005-0000-0000-00000B000000}"/>
    <cellStyle name="Millares 2 2 3" xfId="37" xr:uid="{00000000-0005-0000-0000-00000C000000}"/>
    <cellStyle name="Millares 2 3" xfId="22" xr:uid="{00000000-0005-0000-0000-00000D000000}"/>
    <cellStyle name="Millares 2 3 2" xfId="43" xr:uid="{00000000-0005-0000-0000-00000E000000}"/>
    <cellStyle name="Millares 2 4" xfId="38" xr:uid="{00000000-0005-0000-0000-00000F000000}"/>
    <cellStyle name="Millares 3" xfId="32" xr:uid="{00000000-0005-0000-0000-000010000000}"/>
    <cellStyle name="Millares 3 2" xfId="16" xr:uid="{00000000-0005-0000-0000-000011000000}"/>
    <cellStyle name="Millares 3 3" xfId="12" xr:uid="{00000000-0005-0000-0000-000012000000}"/>
    <cellStyle name="Millares 3 3 2" xfId="40" xr:uid="{00000000-0005-0000-0000-000013000000}"/>
    <cellStyle name="Millares 4" xfId="18" xr:uid="{00000000-0005-0000-0000-000014000000}"/>
    <cellStyle name="Millares 4 2" xfId="42" xr:uid="{00000000-0005-0000-0000-000015000000}"/>
    <cellStyle name="Millares 5" xfId="34" xr:uid="{00000000-0005-0000-0000-000016000000}"/>
    <cellStyle name="Millares 6" xfId="33" xr:uid="{00000000-0005-0000-0000-000017000000}"/>
    <cellStyle name="Millares 7" xfId="35" xr:uid="{00000000-0005-0000-0000-000018000000}"/>
    <cellStyle name="Millares 8" xfId="36" xr:uid="{00000000-0005-0000-0000-000019000000}"/>
    <cellStyle name="Moneda" xfId="2" builtinId="4"/>
    <cellStyle name="Moneda [0]" xfId="45" builtinId="7"/>
    <cellStyle name="Moneda [0] 2" xfId="30" xr:uid="{00000000-0005-0000-0000-00001C000000}"/>
    <cellStyle name="Moneda [0] 2 3" xfId="21" xr:uid="{00000000-0005-0000-0000-00001D000000}"/>
    <cellStyle name="Moneda 2" xfId="24" xr:uid="{00000000-0005-0000-0000-00001E000000}"/>
    <cellStyle name="Moneda 3" xfId="29" xr:uid="{00000000-0005-0000-0000-00001F000000}"/>
    <cellStyle name="Normal" xfId="0" builtinId="0"/>
    <cellStyle name="Normal 2" xfId="17" xr:uid="{00000000-0005-0000-0000-000021000000}"/>
    <cellStyle name="Normal 2 2" xfId="9" xr:uid="{00000000-0005-0000-0000-000022000000}"/>
    <cellStyle name="Normal 2 2 2" xfId="14" xr:uid="{00000000-0005-0000-0000-000023000000}"/>
    <cellStyle name="Normal 3" xfId="13" xr:uid="{00000000-0005-0000-0000-000024000000}"/>
    <cellStyle name="Normal 3 2" xfId="31" xr:uid="{00000000-0005-0000-0000-000025000000}"/>
    <cellStyle name="Normal 4" xfId="11" xr:uid="{00000000-0005-0000-0000-000026000000}"/>
    <cellStyle name="Normal 7" xfId="26" xr:uid="{00000000-0005-0000-0000-000027000000}"/>
    <cellStyle name="Porcentaje" xfId="3" builtinId="5"/>
    <cellStyle name="Porcentaje 2" xfId="6" xr:uid="{00000000-0005-0000-0000-000029000000}"/>
    <cellStyle name="Porcentaje 2 2" xfId="19" xr:uid="{00000000-0005-0000-0000-00002A000000}"/>
    <cellStyle name="Porcentaje 2 2 2" xfId="20" xr:uid="{00000000-0005-0000-0000-00002B000000}"/>
    <cellStyle name="Porcentaje 2 2 2 2" xfId="46" xr:uid="{00000000-0005-0000-0000-00002C000000}"/>
    <cellStyle name="Porcentaje 2 3" xfId="4" xr:uid="{00000000-0005-0000-0000-00002D000000}"/>
    <cellStyle name="Porcentual 2" xfId="25"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484911</xdr:colOff>
      <xdr:row>0</xdr:row>
      <xdr:rowOff>86591</xdr:rowOff>
    </xdr:from>
    <xdr:to>
      <xdr:col>1</xdr:col>
      <xdr:colOff>509361</xdr:colOff>
      <xdr:row>0</xdr:row>
      <xdr:rowOff>86591</xdr:rowOff>
    </xdr:to>
    <xdr:pic>
      <xdr:nvPicPr>
        <xdr:cNvPr id="2" name="Imagen 1" descr="C:\Users\AUXPLANEACION03\Desktop\Gobernacion_del_quindio.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1" y="86591"/>
          <a:ext cx="825910" cy="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695325</xdr:colOff>
      <xdr:row>0</xdr:row>
      <xdr:rowOff>0</xdr:rowOff>
    </xdr:from>
    <xdr:to>
      <xdr:col>3</xdr:col>
      <xdr:colOff>641350</xdr:colOff>
      <xdr:row>0</xdr:row>
      <xdr:rowOff>0</xdr:rowOff>
    </xdr:to>
    <xdr:pic>
      <xdr:nvPicPr>
        <xdr:cNvPr id="3" name="Imagen 1" descr="C:\Users\AUXPLANEACION03\Desktop\Gobernacion_del_quindio.jp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0"/>
          <a:ext cx="9429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27215</xdr:colOff>
      <xdr:row>0</xdr:row>
      <xdr:rowOff>204108</xdr:rowOff>
    </xdr:from>
    <xdr:to>
      <xdr:col>1</xdr:col>
      <xdr:colOff>678772</xdr:colOff>
      <xdr:row>1</xdr:row>
      <xdr:rowOff>4083</xdr:rowOff>
    </xdr:to>
    <xdr:pic>
      <xdr:nvPicPr>
        <xdr:cNvPr id="2" name="Imagen 1" descr="C:\Users\AUXPLANEACION03\Desktop\Gobernacion_del_quindio.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40" y="194583"/>
          <a:ext cx="648382" cy="0"/>
        </a:xfrm>
        <a:prstGeom prst="rect">
          <a:avLst/>
        </a:prstGeom>
        <a:noFill/>
        <a:ln>
          <a:noFill/>
        </a:ln>
      </xdr:spPr>
    </xdr:pic>
    <xdr:clientData/>
  </xdr:twoCellAnchor>
  <xdr:twoCellAnchor editAs="oneCell">
    <xdr:from>
      <xdr:col>1</xdr:col>
      <xdr:colOff>27215</xdr:colOff>
      <xdr:row>0</xdr:row>
      <xdr:rowOff>204108</xdr:rowOff>
    </xdr:from>
    <xdr:to>
      <xdr:col>1</xdr:col>
      <xdr:colOff>681740</xdr:colOff>
      <xdr:row>1</xdr:row>
      <xdr:rowOff>4083</xdr:rowOff>
    </xdr:to>
    <xdr:pic>
      <xdr:nvPicPr>
        <xdr:cNvPr id="3" name="Imagen 2" descr="C:\Users\AUXPLANEACION03\Desktop\Gobernacion_del_quindio.jpg">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40" y="194583"/>
          <a:ext cx="651350" cy="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209550</xdr:colOff>
      <xdr:row>4</xdr:row>
      <xdr:rowOff>184150</xdr:rowOff>
    </xdr:to>
    <xdr:pic>
      <xdr:nvPicPr>
        <xdr:cNvPr id="4" name="Imagen 3" descr="C:\Users\AUXPLANEACION03\Desktop\Gobernacion_del_quindio.jpg">
          <a:extLst>
            <a:ext uri="{FF2B5EF4-FFF2-40B4-BE49-F238E27FC236}">
              <a16:creationId xmlns:a16="http://schemas.microsoft.com/office/drawing/2014/main" id="{93995115-C1B6-4AB3-8E57-149C01CA43A7}"/>
            </a:ext>
            <a:ext uri="{147F2762-F138-4A5C-976F-8EAC2B608ADB}">
              <a16:predDERef xmlns:a16="http://schemas.microsoft.com/office/drawing/2014/main" pre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933450" cy="933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391885</xdr:colOff>
      <xdr:row>5</xdr:row>
      <xdr:rowOff>69850</xdr:rowOff>
    </xdr:to>
    <xdr:pic>
      <xdr:nvPicPr>
        <xdr:cNvPr id="4" name="Imagen 3" descr="C:\Users\AUXPLANEACION03\Desktop\Gobernacion_del_quindio.jp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5311" cy="1106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274864</xdr:colOff>
      <xdr:row>0</xdr:row>
      <xdr:rowOff>0</xdr:rowOff>
    </xdr:from>
    <xdr:to>
      <xdr:col>1</xdr:col>
      <xdr:colOff>391885</xdr:colOff>
      <xdr:row>5</xdr:row>
      <xdr:rowOff>64407</xdr:rowOff>
    </xdr:to>
    <xdr:pic>
      <xdr:nvPicPr>
        <xdr:cNvPr id="3" name="Imagen 2" descr="C:\Users\AUXPLANEACION03\Desktop\Gobernacion_del_quindio.jpg">
          <a:extLst>
            <a:ext uri="{FF2B5EF4-FFF2-40B4-BE49-F238E27FC236}">
              <a16:creationId xmlns:a16="http://schemas.microsoft.com/office/drawing/2014/main" id="{0F9320C5-008B-483F-8E20-4DB14F0DC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5311" cy="1207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213178</xdr:colOff>
      <xdr:row>5</xdr:row>
      <xdr:rowOff>122464</xdr:rowOff>
    </xdr:to>
    <xdr:pic>
      <xdr:nvPicPr>
        <xdr:cNvPr id="2" name="Imagen 1" descr="C:\Users\AUXPLANEACION03\Desktop\Gobernacion_del_quindio.jpg">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857250" cy="107496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YECTOS%202020\ok%20P_132_AJUSTADO\Inicial\Poblacion_1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ROYECTOS%202019\ok%20P_142_AJUSTADO\Inicial\Poblacion_14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OBERNACI&#211;N%202020\PROGRAMACION%20PLAN%20DE%20ACCION%202020\POAI%202020%20DEFINITIV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X5">
            <v>439</v>
          </cell>
          <cell r="Y5">
            <v>413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INICIAL 2020"/>
      <sheetName val="Hoja1"/>
    </sheetNames>
    <sheetDataSet>
      <sheetData sheetId="0">
        <row r="550">
          <cell r="V550">
            <v>59636000</v>
          </cell>
        </row>
      </sheetData>
      <sheetData sheetId="1"/>
    </sheetDataSet>
  </externalBook>
</externalLink>
</file>

<file path=xl/theme/theme1.xml><?xml version="1.0" encoding="utf-8"?>
<a:theme xmlns:a="http://schemas.openxmlformats.org/drawingml/2006/main" name="Tema de Office">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R28"/>
  <sheetViews>
    <sheetView showGridLines="0" topLeftCell="C1" zoomScale="70" zoomScaleNormal="70" workbookViewId="0">
      <selection activeCell="I19" sqref="I19"/>
    </sheetView>
  </sheetViews>
  <sheetFormatPr baseColWidth="10" defaultColWidth="11.42578125" defaultRowHeight="14.25" x14ac:dyDescent="0.2"/>
  <cols>
    <col min="1" max="1" width="11" style="283" hidden="1" customWidth="1"/>
    <col min="2" max="2" width="9.28515625" style="283" hidden="1" customWidth="1"/>
    <col min="3" max="3" width="16.140625" style="283" customWidth="1"/>
    <col min="4" max="4" width="11.5703125" style="283" customWidth="1"/>
    <col min="5" max="5" width="8.140625" style="283" customWidth="1"/>
    <col min="6" max="6" width="7.28515625" style="283" customWidth="1"/>
    <col min="7" max="7" width="11.28515625" style="283" customWidth="1"/>
    <col min="8" max="8" width="6.140625" style="283" customWidth="1"/>
    <col min="9" max="9" width="14.5703125" style="283" customWidth="1"/>
    <col min="10" max="10" width="11.85546875" style="359" customWidth="1"/>
    <col min="11" max="11" width="29" style="359" customWidth="1"/>
    <col min="12" max="12" width="29.42578125" style="359" customWidth="1"/>
    <col min="13" max="13" width="14.85546875" style="359" hidden="1" customWidth="1"/>
    <col min="14" max="14" width="31.28515625" style="359" customWidth="1"/>
    <col min="15" max="15" width="19.28515625" style="359" customWidth="1"/>
    <col min="16" max="16" width="32" style="359" customWidth="1"/>
    <col min="17" max="17" width="13.28515625" style="360" customWidth="1"/>
    <col min="18" max="18" width="23.140625" style="359" customWidth="1"/>
    <col min="19" max="19" width="40.28515625" style="359" customWidth="1"/>
    <col min="20" max="20" width="44.28515625" style="359" customWidth="1"/>
    <col min="21" max="21" width="39.7109375" style="359" customWidth="1"/>
    <col min="22" max="22" width="22" style="283" customWidth="1"/>
    <col min="23" max="23" width="13.28515625" style="283" customWidth="1"/>
    <col min="24" max="24" width="25.140625" style="283" customWidth="1"/>
    <col min="25" max="26" width="11" style="283" bestFit="1" customWidth="1"/>
    <col min="27" max="27" width="9.5703125" style="283" bestFit="1" customWidth="1"/>
    <col min="28" max="28" width="8.7109375" style="283" bestFit="1" customWidth="1"/>
    <col min="29" max="29" width="9.5703125" style="283" customWidth="1"/>
    <col min="30" max="30" width="9" style="283" bestFit="1" customWidth="1"/>
    <col min="31" max="31" width="7.28515625" style="283" bestFit="1" customWidth="1"/>
    <col min="32" max="32" width="8.28515625" style="283" bestFit="1" customWidth="1"/>
    <col min="33" max="36" width="6.42578125" style="283" customWidth="1"/>
    <col min="37" max="37" width="8.7109375" style="283" bestFit="1" customWidth="1"/>
    <col min="38" max="39" width="9" style="283" bestFit="1" customWidth="1"/>
    <col min="40" max="40" width="13.5703125" style="283" customWidth="1"/>
    <col min="41" max="41" width="18.42578125" style="283" customWidth="1"/>
    <col min="42" max="42" width="23.85546875" style="283" customWidth="1"/>
    <col min="43" max="43" width="28" style="283" customWidth="1"/>
    <col min="44" max="44" width="22.5703125" style="283" customWidth="1"/>
    <col min="45" max="16384" width="11.42578125" style="283"/>
  </cols>
  <sheetData>
    <row r="1" spans="1:43" ht="24" customHeight="1" x14ac:dyDescent="0.2">
      <c r="A1" s="2225" t="s">
        <v>1962</v>
      </c>
      <c r="B1" s="2225"/>
      <c r="C1" s="2225"/>
      <c r="D1" s="2225"/>
      <c r="E1" s="2225"/>
      <c r="F1" s="2225"/>
      <c r="G1" s="2225"/>
      <c r="H1" s="2225"/>
      <c r="I1" s="2225"/>
      <c r="J1" s="2225"/>
      <c r="K1" s="2225"/>
      <c r="L1" s="2225"/>
      <c r="M1" s="2225"/>
      <c r="N1" s="2225"/>
      <c r="O1" s="2225"/>
      <c r="P1" s="2225"/>
      <c r="Q1" s="2225"/>
      <c r="R1" s="2225"/>
      <c r="S1" s="2225"/>
      <c r="T1" s="2225"/>
      <c r="U1" s="2225"/>
      <c r="V1" s="2225"/>
      <c r="W1" s="2225"/>
      <c r="X1" s="2225"/>
      <c r="Y1" s="2225"/>
      <c r="Z1" s="2225"/>
      <c r="AA1" s="2225"/>
      <c r="AB1" s="2225"/>
      <c r="AC1" s="2225"/>
      <c r="AD1" s="2225"/>
      <c r="AE1" s="2225"/>
      <c r="AF1" s="2225"/>
      <c r="AG1" s="2225"/>
      <c r="AH1" s="2225"/>
      <c r="AI1" s="2225"/>
      <c r="AJ1" s="2225"/>
      <c r="AK1" s="2225"/>
      <c r="AL1" s="2225"/>
      <c r="AM1" s="2225"/>
      <c r="AN1" s="2225"/>
      <c r="AO1" s="2225"/>
      <c r="AP1" s="282" t="s">
        <v>0</v>
      </c>
      <c r="AQ1" s="282" t="s">
        <v>1</v>
      </c>
    </row>
    <row r="2" spans="1:43" ht="24" customHeight="1" x14ac:dyDescent="0.2">
      <c r="A2" s="2225"/>
      <c r="B2" s="2225"/>
      <c r="C2" s="2225"/>
      <c r="D2" s="2225"/>
      <c r="E2" s="2225"/>
      <c r="F2" s="2225"/>
      <c r="G2" s="2225"/>
      <c r="H2" s="2225"/>
      <c r="I2" s="2225"/>
      <c r="J2" s="2225"/>
      <c r="K2" s="2225"/>
      <c r="L2" s="2225"/>
      <c r="M2" s="2225"/>
      <c r="N2" s="2225"/>
      <c r="O2" s="2225"/>
      <c r="P2" s="2225"/>
      <c r="Q2" s="2225"/>
      <c r="R2" s="2225"/>
      <c r="S2" s="2225"/>
      <c r="T2" s="2225"/>
      <c r="U2" s="2225"/>
      <c r="V2" s="2225"/>
      <c r="W2" s="2225"/>
      <c r="X2" s="2225"/>
      <c r="Y2" s="2225"/>
      <c r="Z2" s="2225"/>
      <c r="AA2" s="2225"/>
      <c r="AB2" s="2225"/>
      <c r="AC2" s="2225"/>
      <c r="AD2" s="2225"/>
      <c r="AE2" s="2225"/>
      <c r="AF2" s="2225"/>
      <c r="AG2" s="2225"/>
      <c r="AH2" s="2225"/>
      <c r="AI2" s="2225"/>
      <c r="AJ2" s="2225"/>
      <c r="AK2" s="2225"/>
      <c r="AL2" s="2225"/>
      <c r="AM2" s="2225"/>
      <c r="AN2" s="2225"/>
      <c r="AO2" s="2225"/>
      <c r="AP2" s="284" t="s">
        <v>2</v>
      </c>
      <c r="AQ2" s="285" t="s">
        <v>3</v>
      </c>
    </row>
    <row r="3" spans="1:43" ht="24" customHeight="1" x14ac:dyDescent="0.25">
      <c r="A3" s="2225"/>
      <c r="B3" s="2225"/>
      <c r="C3" s="2225"/>
      <c r="D3" s="2225"/>
      <c r="E3" s="2225"/>
      <c r="F3" s="2225"/>
      <c r="G3" s="2225"/>
      <c r="H3" s="2225"/>
      <c r="I3" s="2225"/>
      <c r="J3" s="2225"/>
      <c r="K3" s="2225"/>
      <c r="L3" s="2225"/>
      <c r="M3" s="2225"/>
      <c r="N3" s="2225"/>
      <c r="O3" s="2225"/>
      <c r="P3" s="2225"/>
      <c r="Q3" s="2225"/>
      <c r="R3" s="2225"/>
      <c r="S3" s="2225"/>
      <c r="T3" s="2225"/>
      <c r="U3" s="2225"/>
      <c r="V3" s="2225"/>
      <c r="W3" s="2225"/>
      <c r="X3" s="2225"/>
      <c r="Y3" s="2225"/>
      <c r="Z3" s="2225"/>
      <c r="AA3" s="2225"/>
      <c r="AB3" s="2225"/>
      <c r="AC3" s="2225"/>
      <c r="AD3" s="2225"/>
      <c r="AE3" s="2225"/>
      <c r="AF3" s="2225"/>
      <c r="AG3" s="2225"/>
      <c r="AH3" s="2225"/>
      <c r="AI3" s="2225"/>
      <c r="AJ3" s="2225"/>
      <c r="AK3" s="2225"/>
      <c r="AL3" s="2225"/>
      <c r="AM3" s="2225"/>
      <c r="AN3" s="2225"/>
      <c r="AO3" s="2225"/>
      <c r="AP3" s="282" t="s">
        <v>4</v>
      </c>
      <c r="AQ3" s="286" t="s">
        <v>5</v>
      </c>
    </row>
    <row r="4" spans="1:43" ht="24" customHeight="1" x14ac:dyDescent="0.2">
      <c r="A4" s="2226"/>
      <c r="B4" s="2226"/>
      <c r="C4" s="2226"/>
      <c r="D4" s="2226"/>
      <c r="E4" s="2226"/>
      <c r="F4" s="2226"/>
      <c r="G4" s="2226"/>
      <c r="H4" s="2226"/>
      <c r="I4" s="2226"/>
      <c r="J4" s="2226"/>
      <c r="K4" s="2226"/>
      <c r="L4" s="2226"/>
      <c r="M4" s="2226"/>
      <c r="N4" s="2226"/>
      <c r="O4" s="2226"/>
      <c r="P4" s="2226"/>
      <c r="Q4" s="2226"/>
      <c r="R4" s="2226"/>
      <c r="S4" s="2226"/>
      <c r="T4" s="2226"/>
      <c r="U4" s="2226"/>
      <c r="V4" s="2226"/>
      <c r="W4" s="2226"/>
      <c r="X4" s="2226"/>
      <c r="Y4" s="2226"/>
      <c r="Z4" s="2226"/>
      <c r="AA4" s="2226"/>
      <c r="AB4" s="2226"/>
      <c r="AC4" s="2226"/>
      <c r="AD4" s="2226"/>
      <c r="AE4" s="2226"/>
      <c r="AF4" s="2226"/>
      <c r="AG4" s="2226"/>
      <c r="AH4" s="2226"/>
      <c r="AI4" s="2226"/>
      <c r="AJ4" s="2226"/>
      <c r="AK4" s="2226"/>
      <c r="AL4" s="2226"/>
      <c r="AM4" s="2226"/>
      <c r="AN4" s="2226"/>
      <c r="AO4" s="2226"/>
      <c r="AP4" s="282" t="s">
        <v>6</v>
      </c>
      <c r="AQ4" s="171" t="s">
        <v>7</v>
      </c>
    </row>
    <row r="5" spans="1:43" ht="15" x14ac:dyDescent="0.2">
      <c r="A5" s="2227" t="s">
        <v>8</v>
      </c>
      <c r="B5" s="2227"/>
      <c r="C5" s="2227"/>
      <c r="D5" s="2227"/>
      <c r="E5" s="2227"/>
      <c r="F5" s="2227"/>
      <c r="G5" s="2227"/>
      <c r="H5" s="2227"/>
      <c r="I5" s="2227"/>
      <c r="J5" s="2227"/>
      <c r="K5" s="2227"/>
      <c r="L5" s="2227"/>
      <c r="M5" s="2227"/>
      <c r="N5" s="2229" t="s">
        <v>9</v>
      </c>
      <c r="O5" s="2229"/>
      <c r="P5" s="2229"/>
      <c r="Q5" s="2229"/>
      <c r="R5" s="2229"/>
      <c r="S5" s="2229"/>
      <c r="T5" s="2229"/>
      <c r="U5" s="2229"/>
      <c r="V5" s="2229"/>
      <c r="W5" s="2229"/>
      <c r="X5" s="2229"/>
      <c r="Y5" s="2229"/>
      <c r="Z5" s="2229"/>
      <c r="AA5" s="2229"/>
      <c r="AB5" s="2229"/>
      <c r="AC5" s="2229"/>
      <c r="AD5" s="2229"/>
      <c r="AE5" s="2229"/>
      <c r="AF5" s="2229"/>
      <c r="AG5" s="2229"/>
      <c r="AH5" s="2229"/>
      <c r="AI5" s="2229"/>
      <c r="AJ5" s="2229"/>
      <c r="AK5" s="2229"/>
      <c r="AL5" s="2229"/>
      <c r="AM5" s="2229"/>
      <c r="AN5" s="2229"/>
      <c r="AO5" s="2229"/>
      <c r="AP5" s="2229"/>
      <c r="AQ5" s="2229"/>
    </row>
    <row r="6" spans="1:43" ht="15" x14ac:dyDescent="0.2">
      <c r="A6" s="2228"/>
      <c r="B6" s="2228"/>
      <c r="C6" s="2228"/>
      <c r="D6" s="2228"/>
      <c r="E6" s="2228"/>
      <c r="F6" s="2228"/>
      <c r="G6" s="2228"/>
      <c r="H6" s="2228"/>
      <c r="I6" s="2228"/>
      <c r="J6" s="2228"/>
      <c r="K6" s="2228"/>
      <c r="L6" s="2228"/>
      <c r="M6" s="2228"/>
      <c r="N6" s="287"/>
      <c r="O6" s="288"/>
      <c r="P6" s="288"/>
      <c r="Q6" s="289"/>
      <c r="R6" s="288"/>
      <c r="S6" s="288"/>
      <c r="T6" s="288"/>
      <c r="U6" s="288"/>
      <c r="V6" s="290"/>
      <c r="W6" s="290"/>
      <c r="X6" s="290"/>
      <c r="Y6" s="2230" t="s">
        <v>10</v>
      </c>
      <c r="Z6" s="2228"/>
      <c r="AA6" s="2228"/>
      <c r="AB6" s="2228"/>
      <c r="AC6" s="2228"/>
      <c r="AD6" s="2228"/>
      <c r="AE6" s="2228"/>
      <c r="AF6" s="2228"/>
      <c r="AG6" s="2228"/>
      <c r="AH6" s="2228"/>
      <c r="AI6" s="2228"/>
      <c r="AJ6" s="2228"/>
      <c r="AK6" s="2228"/>
      <c r="AL6" s="2228"/>
      <c r="AM6" s="2231"/>
      <c r="AN6" s="1248"/>
      <c r="AO6" s="290"/>
      <c r="AP6" s="290"/>
      <c r="AQ6" s="291"/>
    </row>
    <row r="7" spans="1:43" ht="15.75" customHeight="1" x14ac:dyDescent="0.2">
      <c r="A7" s="2232" t="s">
        <v>11</v>
      </c>
      <c r="B7" s="3636" t="s">
        <v>12</v>
      </c>
      <c r="C7" s="3637"/>
      <c r="D7" s="3637" t="s">
        <v>11</v>
      </c>
      <c r="E7" s="3636" t="s">
        <v>13</v>
      </c>
      <c r="F7" s="3637"/>
      <c r="G7" s="3637" t="s">
        <v>11</v>
      </c>
      <c r="H7" s="3636" t="s">
        <v>14</v>
      </c>
      <c r="I7" s="3637"/>
      <c r="J7" s="3637" t="s">
        <v>11</v>
      </c>
      <c r="K7" s="3636" t="s">
        <v>15</v>
      </c>
      <c r="L7" s="3638" t="s">
        <v>16</v>
      </c>
      <c r="M7" s="3638" t="s">
        <v>17</v>
      </c>
      <c r="N7" s="3638" t="s">
        <v>18</v>
      </c>
      <c r="O7" s="3638" t="s">
        <v>19</v>
      </c>
      <c r="P7" s="3638" t="s">
        <v>9</v>
      </c>
      <c r="Q7" s="3639" t="s">
        <v>20</v>
      </c>
      <c r="R7" s="3640" t="s">
        <v>21</v>
      </c>
      <c r="S7" s="3638" t="s">
        <v>22</v>
      </c>
      <c r="T7" s="3638" t="s">
        <v>23</v>
      </c>
      <c r="U7" s="3638" t="s">
        <v>24</v>
      </c>
      <c r="V7" s="3638" t="s">
        <v>21</v>
      </c>
      <c r="W7" s="3638" t="s">
        <v>25</v>
      </c>
      <c r="X7" s="3638" t="s">
        <v>26</v>
      </c>
      <c r="Y7" s="3641" t="s">
        <v>27</v>
      </c>
      <c r="Z7" s="3642"/>
      <c r="AA7" s="3643" t="s">
        <v>28</v>
      </c>
      <c r="AB7" s="3644"/>
      <c r="AC7" s="3644"/>
      <c r="AD7" s="3644"/>
      <c r="AE7" s="3645" t="s">
        <v>29</v>
      </c>
      <c r="AF7" s="3646"/>
      <c r="AG7" s="3646"/>
      <c r="AH7" s="3646"/>
      <c r="AI7" s="3646"/>
      <c r="AJ7" s="3646"/>
      <c r="AK7" s="3643" t="s">
        <v>30</v>
      </c>
      <c r="AL7" s="3644"/>
      <c r="AM7" s="3644"/>
      <c r="AN7" s="3647" t="s">
        <v>31</v>
      </c>
      <c r="AO7" s="3648" t="s">
        <v>32</v>
      </c>
      <c r="AP7" s="3648" t="s">
        <v>33</v>
      </c>
      <c r="AQ7" s="3649" t="s">
        <v>34</v>
      </c>
    </row>
    <row r="8" spans="1:43" ht="16.5" customHeight="1" x14ac:dyDescent="0.2">
      <c r="A8" s="2233"/>
      <c r="B8" s="3650"/>
      <c r="C8" s="3651"/>
      <c r="D8" s="3651"/>
      <c r="E8" s="3650"/>
      <c r="F8" s="3651"/>
      <c r="G8" s="3651"/>
      <c r="H8" s="3650"/>
      <c r="I8" s="3651"/>
      <c r="J8" s="3651"/>
      <c r="K8" s="3650"/>
      <c r="L8" s="3652"/>
      <c r="M8" s="3652"/>
      <c r="N8" s="3652"/>
      <c r="O8" s="3652"/>
      <c r="P8" s="3652"/>
      <c r="Q8" s="3653"/>
      <c r="R8" s="3654"/>
      <c r="S8" s="3652"/>
      <c r="T8" s="3652"/>
      <c r="U8" s="3652"/>
      <c r="V8" s="3652"/>
      <c r="W8" s="3652" t="s">
        <v>11</v>
      </c>
      <c r="X8" s="3652"/>
      <c r="Y8" s="3655" t="s">
        <v>35</v>
      </c>
      <c r="Z8" s="3656" t="s">
        <v>36</v>
      </c>
      <c r="AA8" s="3655" t="s">
        <v>37</v>
      </c>
      <c r="AB8" s="3655" t="s">
        <v>38</v>
      </c>
      <c r="AC8" s="3655" t="s">
        <v>39</v>
      </c>
      <c r="AD8" s="3655" t="s">
        <v>40</v>
      </c>
      <c r="AE8" s="3655" t="s">
        <v>41</v>
      </c>
      <c r="AF8" s="3655" t="s">
        <v>42</v>
      </c>
      <c r="AG8" s="3655" t="s">
        <v>43</v>
      </c>
      <c r="AH8" s="3655" t="s">
        <v>44</v>
      </c>
      <c r="AI8" s="3655" t="s">
        <v>45</v>
      </c>
      <c r="AJ8" s="3655" t="s">
        <v>46</v>
      </c>
      <c r="AK8" s="3655" t="s">
        <v>47</v>
      </c>
      <c r="AL8" s="3655" t="s">
        <v>48</v>
      </c>
      <c r="AM8" s="3655" t="s">
        <v>49</v>
      </c>
      <c r="AN8" s="3657"/>
      <c r="AO8" s="3658"/>
      <c r="AP8" s="3658"/>
      <c r="AQ8" s="3659"/>
    </row>
    <row r="9" spans="1:43" ht="15" customHeight="1" x14ac:dyDescent="0.2">
      <c r="A9" s="2233"/>
      <c r="B9" s="3650"/>
      <c r="C9" s="3651"/>
      <c r="D9" s="3651"/>
      <c r="E9" s="3650"/>
      <c r="F9" s="3651"/>
      <c r="G9" s="3651"/>
      <c r="H9" s="3650"/>
      <c r="I9" s="3651"/>
      <c r="J9" s="3651"/>
      <c r="K9" s="3650"/>
      <c r="L9" s="3652"/>
      <c r="M9" s="3652"/>
      <c r="N9" s="3652"/>
      <c r="O9" s="3652"/>
      <c r="P9" s="3652"/>
      <c r="Q9" s="3653"/>
      <c r="R9" s="3654"/>
      <c r="S9" s="3652"/>
      <c r="T9" s="3652"/>
      <c r="U9" s="3652"/>
      <c r="V9" s="3652"/>
      <c r="W9" s="3652"/>
      <c r="X9" s="3652"/>
      <c r="Y9" s="3660"/>
      <c r="Z9" s="3661"/>
      <c r="AA9" s="3660"/>
      <c r="AB9" s="3660"/>
      <c r="AC9" s="3660"/>
      <c r="AD9" s="3660"/>
      <c r="AE9" s="3660"/>
      <c r="AF9" s="3660"/>
      <c r="AG9" s="3660"/>
      <c r="AH9" s="3660"/>
      <c r="AI9" s="3660"/>
      <c r="AJ9" s="3660"/>
      <c r="AK9" s="3660"/>
      <c r="AL9" s="3660"/>
      <c r="AM9" s="3660"/>
      <c r="AN9" s="3657"/>
      <c r="AO9" s="3658"/>
      <c r="AP9" s="3658"/>
      <c r="AQ9" s="3659"/>
    </row>
    <row r="10" spans="1:43" ht="8.25" customHeight="1" x14ac:dyDescent="0.2">
      <c r="A10" s="2233"/>
      <c r="B10" s="3650"/>
      <c r="C10" s="3651"/>
      <c r="D10" s="3651"/>
      <c r="E10" s="3650"/>
      <c r="F10" s="3651"/>
      <c r="G10" s="3651"/>
      <c r="H10" s="3650"/>
      <c r="I10" s="3651"/>
      <c r="J10" s="3651"/>
      <c r="K10" s="3650"/>
      <c r="L10" s="3652"/>
      <c r="M10" s="3652"/>
      <c r="N10" s="3652"/>
      <c r="O10" s="3652"/>
      <c r="P10" s="3652"/>
      <c r="Q10" s="3653"/>
      <c r="R10" s="3654"/>
      <c r="S10" s="3652"/>
      <c r="T10" s="3652"/>
      <c r="U10" s="3652"/>
      <c r="V10" s="3652"/>
      <c r="W10" s="3652"/>
      <c r="X10" s="3652"/>
      <c r="Y10" s="3660"/>
      <c r="Z10" s="3661"/>
      <c r="AA10" s="3660"/>
      <c r="AB10" s="3660"/>
      <c r="AC10" s="3660"/>
      <c r="AD10" s="3660"/>
      <c r="AE10" s="3660"/>
      <c r="AF10" s="3660"/>
      <c r="AG10" s="3660"/>
      <c r="AH10" s="3660"/>
      <c r="AI10" s="3660"/>
      <c r="AJ10" s="3660"/>
      <c r="AK10" s="3660"/>
      <c r="AL10" s="3660"/>
      <c r="AM10" s="3660"/>
      <c r="AN10" s="3657"/>
      <c r="AO10" s="3658"/>
      <c r="AP10" s="3658"/>
      <c r="AQ10" s="3659"/>
    </row>
    <row r="11" spans="1:43" ht="10.5" customHeight="1" x14ac:dyDescent="0.2">
      <c r="A11" s="2233"/>
      <c r="B11" s="3650"/>
      <c r="C11" s="3651"/>
      <c r="D11" s="3651"/>
      <c r="E11" s="3650"/>
      <c r="F11" s="3651"/>
      <c r="G11" s="3651"/>
      <c r="H11" s="3650"/>
      <c r="I11" s="3651"/>
      <c r="J11" s="3651"/>
      <c r="K11" s="3650"/>
      <c r="L11" s="3652"/>
      <c r="M11" s="3652"/>
      <c r="N11" s="3652"/>
      <c r="O11" s="3652"/>
      <c r="P11" s="3652"/>
      <c r="Q11" s="3653"/>
      <c r="R11" s="3654"/>
      <c r="S11" s="3652"/>
      <c r="T11" s="3652"/>
      <c r="U11" s="3652"/>
      <c r="V11" s="3652"/>
      <c r="W11" s="3652"/>
      <c r="X11" s="3652"/>
      <c r="Y11" s="3660"/>
      <c r="Z11" s="3661"/>
      <c r="AA11" s="3660"/>
      <c r="AB11" s="3660"/>
      <c r="AC11" s="3660"/>
      <c r="AD11" s="3660"/>
      <c r="AE11" s="3660"/>
      <c r="AF11" s="3660"/>
      <c r="AG11" s="3660"/>
      <c r="AH11" s="3660"/>
      <c r="AI11" s="3660"/>
      <c r="AJ11" s="3660"/>
      <c r="AK11" s="3660"/>
      <c r="AL11" s="3660"/>
      <c r="AM11" s="3660"/>
      <c r="AN11" s="3657"/>
      <c r="AO11" s="3658"/>
      <c r="AP11" s="3658"/>
      <c r="AQ11" s="3659"/>
    </row>
    <row r="12" spans="1:43" ht="8.25" customHeight="1" x14ac:dyDescent="0.2">
      <c r="A12" s="2233"/>
      <c r="B12" s="3650"/>
      <c r="C12" s="3651"/>
      <c r="D12" s="3651"/>
      <c r="E12" s="3650"/>
      <c r="F12" s="3651"/>
      <c r="G12" s="3651"/>
      <c r="H12" s="3650"/>
      <c r="I12" s="3651"/>
      <c r="J12" s="3651"/>
      <c r="K12" s="3650"/>
      <c r="L12" s="3652"/>
      <c r="M12" s="3652"/>
      <c r="N12" s="3652"/>
      <c r="O12" s="3652"/>
      <c r="P12" s="3652"/>
      <c r="Q12" s="3653"/>
      <c r="R12" s="3654"/>
      <c r="S12" s="3652"/>
      <c r="T12" s="3652"/>
      <c r="U12" s="3652"/>
      <c r="V12" s="3652"/>
      <c r="W12" s="3652"/>
      <c r="X12" s="3652"/>
      <c r="Y12" s="3660"/>
      <c r="Z12" s="3661"/>
      <c r="AA12" s="3660"/>
      <c r="AB12" s="3660"/>
      <c r="AC12" s="3660"/>
      <c r="AD12" s="3660"/>
      <c r="AE12" s="3660"/>
      <c r="AF12" s="3660"/>
      <c r="AG12" s="3660"/>
      <c r="AH12" s="3660"/>
      <c r="AI12" s="3660"/>
      <c r="AJ12" s="3660"/>
      <c r="AK12" s="3660"/>
      <c r="AL12" s="3660"/>
      <c r="AM12" s="3660"/>
      <c r="AN12" s="3657"/>
      <c r="AO12" s="3658"/>
      <c r="AP12" s="3658"/>
      <c r="AQ12" s="3659"/>
    </row>
    <row r="13" spans="1:43" ht="9.75" customHeight="1" x14ac:dyDescent="0.2">
      <c r="A13" s="2233"/>
      <c r="B13" s="3650"/>
      <c r="C13" s="3651"/>
      <c r="D13" s="3651"/>
      <c r="E13" s="3650"/>
      <c r="F13" s="3651"/>
      <c r="G13" s="3651"/>
      <c r="H13" s="3650"/>
      <c r="I13" s="3651"/>
      <c r="J13" s="3651"/>
      <c r="K13" s="3650"/>
      <c r="L13" s="3652"/>
      <c r="M13" s="3652"/>
      <c r="N13" s="3652"/>
      <c r="O13" s="3652"/>
      <c r="P13" s="3652"/>
      <c r="Q13" s="3653"/>
      <c r="R13" s="3654"/>
      <c r="S13" s="3652"/>
      <c r="T13" s="3652"/>
      <c r="U13" s="3652"/>
      <c r="V13" s="3652"/>
      <c r="W13" s="3652"/>
      <c r="X13" s="3652"/>
      <c r="Y13" s="3660"/>
      <c r="Z13" s="3661"/>
      <c r="AA13" s="3660"/>
      <c r="AB13" s="3660"/>
      <c r="AC13" s="3660"/>
      <c r="AD13" s="3660"/>
      <c r="AE13" s="3660"/>
      <c r="AF13" s="3660"/>
      <c r="AG13" s="3660"/>
      <c r="AH13" s="3660"/>
      <c r="AI13" s="3660"/>
      <c r="AJ13" s="3660"/>
      <c r="AK13" s="3660"/>
      <c r="AL13" s="3660"/>
      <c r="AM13" s="3660"/>
      <c r="AN13" s="3657"/>
      <c r="AO13" s="3658"/>
      <c r="AP13" s="3658"/>
      <c r="AQ13" s="3659"/>
    </row>
    <row r="14" spans="1:43" ht="17.25" customHeight="1" x14ac:dyDescent="0.2">
      <c r="A14" s="2233"/>
      <c r="B14" s="3650"/>
      <c r="C14" s="3651"/>
      <c r="D14" s="3651"/>
      <c r="E14" s="3650"/>
      <c r="F14" s="3651"/>
      <c r="G14" s="3651"/>
      <c r="H14" s="3650"/>
      <c r="I14" s="3651"/>
      <c r="J14" s="3651"/>
      <c r="K14" s="3650"/>
      <c r="L14" s="3652"/>
      <c r="M14" s="3652"/>
      <c r="N14" s="3652"/>
      <c r="O14" s="3652"/>
      <c r="P14" s="3652"/>
      <c r="Q14" s="3653"/>
      <c r="R14" s="3654"/>
      <c r="S14" s="3652"/>
      <c r="T14" s="3652"/>
      <c r="U14" s="3652"/>
      <c r="V14" s="3652"/>
      <c r="W14" s="3662"/>
      <c r="X14" s="3652"/>
      <c r="Y14" s="3663"/>
      <c r="Z14" s="3664"/>
      <c r="AA14" s="3663"/>
      <c r="AB14" s="3663"/>
      <c r="AC14" s="3663"/>
      <c r="AD14" s="3663"/>
      <c r="AE14" s="3663"/>
      <c r="AF14" s="3663"/>
      <c r="AG14" s="3663"/>
      <c r="AH14" s="3663"/>
      <c r="AI14" s="3663"/>
      <c r="AJ14" s="3663"/>
      <c r="AK14" s="3663"/>
      <c r="AL14" s="3663"/>
      <c r="AM14" s="3663"/>
      <c r="AN14" s="3665"/>
      <c r="AO14" s="3666"/>
      <c r="AP14" s="3666"/>
      <c r="AQ14" s="3659"/>
    </row>
    <row r="15" spans="1:43" ht="15" x14ac:dyDescent="0.2">
      <c r="A15" s="292">
        <v>5</v>
      </c>
      <c r="B15" s="293" t="s">
        <v>50</v>
      </c>
      <c r="C15" s="467"/>
      <c r="D15" s="467"/>
      <c r="E15" s="467"/>
      <c r="F15" s="467"/>
      <c r="G15" s="467"/>
      <c r="H15" s="467"/>
      <c r="I15" s="467"/>
      <c r="J15" s="464"/>
      <c r="K15" s="464"/>
      <c r="L15" s="464"/>
      <c r="M15" s="464"/>
      <c r="N15" s="464"/>
      <c r="O15" s="464"/>
      <c r="P15" s="464"/>
      <c r="Q15" s="3667"/>
      <c r="R15" s="3668"/>
      <c r="S15" s="464"/>
      <c r="T15" s="464"/>
      <c r="U15" s="464"/>
      <c r="V15" s="464"/>
      <c r="W15" s="464"/>
      <c r="X15" s="465"/>
      <c r="Y15" s="467"/>
      <c r="Z15" s="467"/>
      <c r="AA15" s="467"/>
      <c r="AB15" s="467"/>
      <c r="AC15" s="467"/>
      <c r="AD15" s="467"/>
      <c r="AE15" s="467"/>
      <c r="AF15" s="467"/>
      <c r="AG15" s="467"/>
      <c r="AH15" s="467"/>
      <c r="AI15" s="467"/>
      <c r="AJ15" s="467"/>
      <c r="AK15" s="467"/>
      <c r="AL15" s="467"/>
      <c r="AM15" s="467"/>
      <c r="AN15" s="467"/>
      <c r="AO15" s="3669"/>
      <c r="AP15" s="3669"/>
      <c r="AQ15" s="3670"/>
    </row>
    <row r="16" spans="1:43" ht="15" x14ac:dyDescent="0.2">
      <c r="A16" s="1074"/>
      <c r="B16" s="1075"/>
      <c r="C16" s="1076"/>
      <c r="D16" s="3671">
        <v>28</v>
      </c>
      <c r="E16" s="3672" t="s">
        <v>51</v>
      </c>
      <c r="F16" s="3672"/>
      <c r="G16" s="3672"/>
      <c r="H16" s="3672"/>
      <c r="I16" s="3672"/>
      <c r="J16" s="3673"/>
      <c r="K16" s="3673"/>
      <c r="L16" s="3673"/>
      <c r="M16" s="3673"/>
      <c r="N16" s="3673"/>
      <c r="O16" s="3673"/>
      <c r="P16" s="3673"/>
      <c r="Q16" s="3674"/>
      <c r="R16" s="3675"/>
      <c r="S16" s="3673"/>
      <c r="T16" s="3673"/>
      <c r="U16" s="3673"/>
      <c r="V16" s="3673"/>
      <c r="W16" s="3673"/>
      <c r="X16" s="3676"/>
      <c r="Y16" s="3672"/>
      <c r="Z16" s="3672"/>
      <c r="AA16" s="3672"/>
      <c r="AB16" s="3672"/>
      <c r="AC16" s="3672"/>
      <c r="AD16" s="3672"/>
      <c r="AE16" s="3672"/>
      <c r="AF16" s="3672"/>
      <c r="AG16" s="3672"/>
      <c r="AH16" s="3672"/>
      <c r="AI16" s="3672"/>
      <c r="AJ16" s="3672"/>
      <c r="AK16" s="3672"/>
      <c r="AL16" s="3672"/>
      <c r="AM16" s="3672"/>
      <c r="AN16" s="3672"/>
      <c r="AO16" s="3677"/>
      <c r="AP16" s="3677"/>
      <c r="AQ16" s="3678"/>
    </row>
    <row r="17" spans="1:44" ht="15" x14ac:dyDescent="0.2">
      <c r="A17" s="312"/>
      <c r="B17" s="313"/>
      <c r="C17" s="314"/>
      <c r="D17" s="1077"/>
      <c r="E17" s="1078"/>
      <c r="F17" s="1079"/>
      <c r="G17" s="3679">
        <v>89</v>
      </c>
      <c r="H17" s="3680" t="s">
        <v>52</v>
      </c>
      <c r="I17" s="3680"/>
      <c r="J17" s="3681"/>
      <c r="K17" s="3681"/>
      <c r="L17" s="3681"/>
      <c r="M17" s="3681"/>
      <c r="N17" s="3681"/>
      <c r="O17" s="3681"/>
      <c r="P17" s="3681"/>
      <c r="Q17" s="3682"/>
      <c r="R17" s="3683"/>
      <c r="S17" s="3681"/>
      <c r="T17" s="3681"/>
      <c r="U17" s="3681"/>
      <c r="V17" s="3681"/>
      <c r="W17" s="3681"/>
      <c r="X17" s="3684"/>
      <c r="Y17" s="3680"/>
      <c r="Z17" s="3680"/>
      <c r="AA17" s="3680"/>
      <c r="AB17" s="3680"/>
      <c r="AC17" s="3680"/>
      <c r="AD17" s="3680"/>
      <c r="AE17" s="3680"/>
      <c r="AF17" s="3680"/>
      <c r="AG17" s="3680"/>
      <c r="AH17" s="3680"/>
      <c r="AI17" s="3680"/>
      <c r="AJ17" s="3680"/>
      <c r="AK17" s="3680"/>
      <c r="AL17" s="3680"/>
      <c r="AM17" s="3680"/>
      <c r="AN17" s="3680"/>
      <c r="AO17" s="3685"/>
      <c r="AP17" s="3685"/>
      <c r="AQ17" s="3686"/>
    </row>
    <row r="18" spans="1:44" s="1416" customFormat="1" ht="33" customHeight="1" x14ac:dyDescent="0.2">
      <c r="A18" s="1407"/>
      <c r="B18" s="1408"/>
      <c r="C18" s="1409"/>
      <c r="D18" s="1410"/>
      <c r="E18" s="1411"/>
      <c r="F18" s="1412"/>
      <c r="G18" s="1413"/>
      <c r="H18" s="1414"/>
      <c r="I18" s="1415"/>
      <c r="J18" s="2208">
        <v>283</v>
      </c>
      <c r="K18" s="2169" t="s">
        <v>53</v>
      </c>
      <c r="L18" s="2169" t="s">
        <v>54</v>
      </c>
      <c r="M18" s="2196">
        <v>1</v>
      </c>
      <c r="N18" s="2197" t="s">
        <v>55</v>
      </c>
      <c r="O18" s="2208" t="s">
        <v>56</v>
      </c>
      <c r="P18" s="2169" t="s">
        <v>57</v>
      </c>
      <c r="Q18" s="2167">
        <f>+(V18+V19+V20)/R18</f>
        <v>1</v>
      </c>
      <c r="R18" s="2168">
        <f>SUM(V18:V20)</f>
        <v>55281352</v>
      </c>
      <c r="S18" s="2169" t="s">
        <v>58</v>
      </c>
      <c r="T18" s="2175" t="s">
        <v>59</v>
      </c>
      <c r="U18" s="2178" t="s">
        <v>60</v>
      </c>
      <c r="V18" s="2170">
        <v>55281352</v>
      </c>
      <c r="W18" s="2224">
        <v>20</v>
      </c>
      <c r="X18" s="2182" t="s">
        <v>61</v>
      </c>
      <c r="Y18" s="2173">
        <v>295972</v>
      </c>
      <c r="Z18" s="2173">
        <v>285580</v>
      </c>
      <c r="AA18" s="2173">
        <v>135545</v>
      </c>
      <c r="AB18" s="2173">
        <v>0</v>
      </c>
      <c r="AC18" s="2173">
        <v>309146</v>
      </c>
      <c r="AD18" s="2173">
        <v>92607</v>
      </c>
      <c r="AE18" s="2173">
        <v>0</v>
      </c>
      <c r="AF18" s="2173">
        <v>12718</v>
      </c>
      <c r="AG18" s="2173">
        <v>0</v>
      </c>
      <c r="AH18" s="2173">
        <v>0</v>
      </c>
      <c r="AI18" s="2173">
        <v>0</v>
      </c>
      <c r="AJ18" s="2173">
        <v>0</v>
      </c>
      <c r="AK18" s="2173">
        <v>0</v>
      </c>
      <c r="AL18" s="2173">
        <v>0</v>
      </c>
      <c r="AM18" s="2173">
        <v>0</v>
      </c>
      <c r="AN18" s="2173">
        <f>SUM(AA18:AD18)</f>
        <v>537298</v>
      </c>
      <c r="AO18" s="2249">
        <v>43832</v>
      </c>
      <c r="AP18" s="2249">
        <v>44196</v>
      </c>
      <c r="AQ18" s="2209" t="s">
        <v>2020</v>
      </c>
    </row>
    <row r="19" spans="1:44" s="1416" customFormat="1" ht="34.5" customHeight="1" x14ac:dyDescent="0.2">
      <c r="A19" s="1407"/>
      <c r="B19" s="1408"/>
      <c r="C19" s="1409"/>
      <c r="D19" s="1410"/>
      <c r="E19" s="1411"/>
      <c r="F19" s="1412"/>
      <c r="G19" s="1413"/>
      <c r="H19" s="1414"/>
      <c r="I19" s="1415"/>
      <c r="J19" s="2208"/>
      <c r="K19" s="2169"/>
      <c r="L19" s="2169"/>
      <c r="M19" s="2196"/>
      <c r="N19" s="2197"/>
      <c r="O19" s="2208"/>
      <c r="P19" s="2169"/>
      <c r="Q19" s="2167"/>
      <c r="R19" s="2168"/>
      <c r="S19" s="2169"/>
      <c r="T19" s="2176"/>
      <c r="U19" s="2179"/>
      <c r="V19" s="2171"/>
      <c r="W19" s="2224"/>
      <c r="X19" s="2182"/>
      <c r="Y19" s="2174"/>
      <c r="Z19" s="2174"/>
      <c r="AA19" s="2174"/>
      <c r="AB19" s="2174"/>
      <c r="AC19" s="2174"/>
      <c r="AD19" s="2174"/>
      <c r="AE19" s="2174"/>
      <c r="AF19" s="2174"/>
      <c r="AG19" s="2174"/>
      <c r="AH19" s="2174"/>
      <c r="AI19" s="2174"/>
      <c r="AJ19" s="2174"/>
      <c r="AK19" s="2174"/>
      <c r="AL19" s="2174"/>
      <c r="AM19" s="2174"/>
      <c r="AN19" s="2174"/>
      <c r="AO19" s="2249"/>
      <c r="AP19" s="2249"/>
      <c r="AQ19" s="2209"/>
    </row>
    <row r="20" spans="1:44" s="1416" customFormat="1" ht="25.5" customHeight="1" x14ac:dyDescent="0.2">
      <c r="A20" s="1407"/>
      <c r="B20" s="1408"/>
      <c r="C20" s="1409"/>
      <c r="D20" s="1410"/>
      <c r="E20" s="1411"/>
      <c r="F20" s="1412"/>
      <c r="G20" s="1413"/>
      <c r="H20" s="1414"/>
      <c r="I20" s="1415"/>
      <c r="J20" s="2208"/>
      <c r="K20" s="2169"/>
      <c r="L20" s="2169"/>
      <c r="M20" s="2196"/>
      <c r="N20" s="2197"/>
      <c r="O20" s="2208"/>
      <c r="P20" s="2169"/>
      <c r="Q20" s="2167"/>
      <c r="R20" s="2168"/>
      <c r="S20" s="2169"/>
      <c r="T20" s="2177"/>
      <c r="U20" s="2180"/>
      <c r="V20" s="2223"/>
      <c r="W20" s="2192"/>
      <c r="X20" s="2222"/>
      <c r="Y20" s="2174"/>
      <c r="Z20" s="2174"/>
      <c r="AA20" s="2174"/>
      <c r="AB20" s="2174"/>
      <c r="AC20" s="2174"/>
      <c r="AD20" s="2174"/>
      <c r="AE20" s="2174"/>
      <c r="AF20" s="2174"/>
      <c r="AG20" s="2174"/>
      <c r="AH20" s="2174"/>
      <c r="AI20" s="2174"/>
      <c r="AJ20" s="2174"/>
      <c r="AK20" s="2174"/>
      <c r="AL20" s="2174"/>
      <c r="AM20" s="2174"/>
      <c r="AN20" s="2174"/>
      <c r="AO20" s="2249"/>
      <c r="AP20" s="2249"/>
      <c r="AQ20" s="2209"/>
    </row>
    <row r="21" spans="1:44" s="1416" customFormat="1" ht="36" customHeight="1" x14ac:dyDescent="0.2">
      <c r="A21" s="1407"/>
      <c r="B21" s="1408"/>
      <c r="C21" s="1409"/>
      <c r="D21" s="1410"/>
      <c r="E21" s="1411"/>
      <c r="F21" s="1412"/>
      <c r="G21" s="1413"/>
      <c r="H21" s="1414"/>
      <c r="I21" s="1415"/>
      <c r="J21" s="2196">
        <v>281</v>
      </c>
      <c r="K21" s="2197" t="s">
        <v>62</v>
      </c>
      <c r="L21" s="2169" t="s">
        <v>63</v>
      </c>
      <c r="M21" s="2198">
        <v>1</v>
      </c>
      <c r="N21" s="2201" t="s">
        <v>64</v>
      </c>
      <c r="O21" s="2181" t="s">
        <v>65</v>
      </c>
      <c r="P21" s="2184" t="s">
        <v>66</v>
      </c>
      <c r="Q21" s="2199">
        <f>+(V21+V22)/R21</f>
        <v>0.45454545454545453</v>
      </c>
      <c r="R21" s="2170">
        <f>SUM(V21:V23)</f>
        <v>220000000</v>
      </c>
      <c r="S21" s="2181" t="s">
        <v>67</v>
      </c>
      <c r="T21" s="2169" t="s">
        <v>68</v>
      </c>
      <c r="U21" s="2187" t="s">
        <v>69</v>
      </c>
      <c r="V21" s="2189">
        <v>100000000</v>
      </c>
      <c r="W21" s="2191">
        <v>20</v>
      </c>
      <c r="X21" s="2193" t="s">
        <v>70</v>
      </c>
      <c r="Y21" s="2195">
        <v>292.68400000000003</v>
      </c>
      <c r="Z21" s="2195">
        <v>282.32600000000002</v>
      </c>
      <c r="AA21" s="2251">
        <v>135912</v>
      </c>
      <c r="AB21" s="2195">
        <v>45.122</v>
      </c>
      <c r="AC21" s="2195">
        <v>307.101</v>
      </c>
      <c r="AD21" s="2195">
        <v>86.875</v>
      </c>
      <c r="AE21" s="2195">
        <v>2.145</v>
      </c>
      <c r="AF21" s="2195">
        <v>12.718</v>
      </c>
      <c r="AG21" s="2195">
        <v>26</v>
      </c>
      <c r="AH21" s="2195">
        <v>37</v>
      </c>
      <c r="AI21" s="2195">
        <v>0</v>
      </c>
      <c r="AJ21" s="2195">
        <v>0</v>
      </c>
      <c r="AK21" s="2195">
        <v>53.164000000000001</v>
      </c>
      <c r="AL21" s="2195">
        <v>16.981999999999999</v>
      </c>
      <c r="AM21" s="2195">
        <v>60.012999999999998</v>
      </c>
      <c r="AN21" s="2195">
        <v>575.01</v>
      </c>
      <c r="AO21" s="2250">
        <v>43832</v>
      </c>
      <c r="AP21" s="2249">
        <v>44196</v>
      </c>
      <c r="AQ21" s="2210" t="s">
        <v>2020</v>
      </c>
    </row>
    <row r="22" spans="1:44" s="1416" customFormat="1" ht="36" customHeight="1" x14ac:dyDescent="0.2">
      <c r="A22" s="1407"/>
      <c r="B22" s="1408"/>
      <c r="C22" s="1409"/>
      <c r="D22" s="1410"/>
      <c r="E22" s="1411"/>
      <c r="F22" s="1412"/>
      <c r="G22" s="1413"/>
      <c r="H22" s="1414"/>
      <c r="I22" s="1415"/>
      <c r="J22" s="2196"/>
      <c r="K22" s="2197"/>
      <c r="L22" s="2169"/>
      <c r="M22" s="2198"/>
      <c r="N22" s="2202"/>
      <c r="O22" s="2182"/>
      <c r="P22" s="2185"/>
      <c r="Q22" s="2200"/>
      <c r="R22" s="2171"/>
      <c r="S22" s="2182"/>
      <c r="T22" s="2169"/>
      <c r="U22" s="2188"/>
      <c r="V22" s="2190"/>
      <c r="W22" s="2192"/>
      <c r="X22" s="2194"/>
      <c r="Y22" s="2195"/>
      <c r="Z22" s="2195"/>
      <c r="AA22" s="2251"/>
      <c r="AB22" s="2195"/>
      <c r="AC22" s="2195"/>
      <c r="AD22" s="2195"/>
      <c r="AE22" s="2195"/>
      <c r="AF22" s="2195"/>
      <c r="AG22" s="2195"/>
      <c r="AH22" s="2195"/>
      <c r="AI22" s="2195"/>
      <c r="AJ22" s="2195"/>
      <c r="AK22" s="2195"/>
      <c r="AL22" s="2195"/>
      <c r="AM22" s="2195"/>
      <c r="AN22" s="2195"/>
      <c r="AO22" s="2250"/>
      <c r="AP22" s="2249"/>
      <c r="AQ22" s="2211"/>
      <c r="AR22" s="1026"/>
    </row>
    <row r="23" spans="1:44" s="1416" customFormat="1" ht="81" customHeight="1" thickBot="1" x14ac:dyDescent="0.25">
      <c r="A23" s="1407"/>
      <c r="B23" s="1408"/>
      <c r="C23" s="1409"/>
      <c r="D23" s="1410"/>
      <c r="E23" s="1411"/>
      <c r="F23" s="1412"/>
      <c r="G23" s="1413"/>
      <c r="H23" s="1414"/>
      <c r="I23" s="1415"/>
      <c r="J23" s="1400">
        <v>287</v>
      </c>
      <c r="K23" s="1405" t="s">
        <v>71</v>
      </c>
      <c r="L23" s="1404" t="s">
        <v>72</v>
      </c>
      <c r="M23" s="1401">
        <v>1</v>
      </c>
      <c r="N23" s="2203"/>
      <c r="O23" s="2183"/>
      <c r="P23" s="2186"/>
      <c r="Q23" s="1417">
        <f>+V23/R21</f>
        <v>0.54545454545454541</v>
      </c>
      <c r="R23" s="2172"/>
      <c r="S23" s="2183"/>
      <c r="T23" s="1404" t="s">
        <v>73</v>
      </c>
      <c r="U23" s="1540" t="s">
        <v>74</v>
      </c>
      <c r="V23" s="1418">
        <v>120000000</v>
      </c>
      <c r="W23" s="989">
        <v>20</v>
      </c>
      <c r="X23" s="1419" t="s">
        <v>70</v>
      </c>
      <c r="Y23" s="2195"/>
      <c r="Z23" s="2195"/>
      <c r="AA23" s="2251"/>
      <c r="AB23" s="2195"/>
      <c r="AC23" s="2195"/>
      <c r="AD23" s="2195"/>
      <c r="AE23" s="2195"/>
      <c r="AF23" s="2195"/>
      <c r="AG23" s="2195"/>
      <c r="AH23" s="2195"/>
      <c r="AI23" s="2195"/>
      <c r="AJ23" s="2195"/>
      <c r="AK23" s="2195"/>
      <c r="AL23" s="2195"/>
      <c r="AM23" s="2195"/>
      <c r="AN23" s="2195"/>
      <c r="AO23" s="2250"/>
      <c r="AP23" s="2249"/>
      <c r="AQ23" s="2212"/>
    </row>
    <row r="24" spans="1:44" ht="15.75" thickBot="1" x14ac:dyDescent="0.25">
      <c r="A24" s="333"/>
      <c r="B24" s="334"/>
      <c r="C24" s="334"/>
      <c r="D24" s="334"/>
      <c r="E24" s="334"/>
      <c r="F24" s="334"/>
      <c r="G24" s="334"/>
      <c r="H24" s="334"/>
      <c r="I24" s="334"/>
      <c r="J24" s="335"/>
      <c r="K24" s="336"/>
      <c r="L24" s="337"/>
      <c r="M24" s="338"/>
      <c r="N24" s="336"/>
      <c r="O24" s="337"/>
      <c r="P24" s="337"/>
      <c r="Q24" s="339"/>
      <c r="R24" s="576">
        <f>SUM(R18:R23)</f>
        <v>275281352</v>
      </c>
      <c r="S24" s="341"/>
      <c r="T24" s="336"/>
      <c r="U24" s="577"/>
      <c r="V24" s="578">
        <f>SUM(V18:V23)</f>
        <v>275281352</v>
      </c>
      <c r="W24" s="579"/>
      <c r="X24" s="344"/>
      <c r="Y24" s="582"/>
      <c r="Z24" s="582"/>
      <c r="AA24" s="582"/>
      <c r="AB24" s="582"/>
      <c r="AC24" s="582"/>
      <c r="AD24" s="582"/>
      <c r="AE24" s="583"/>
      <c r="AF24" s="583"/>
      <c r="AG24" s="583"/>
      <c r="AH24" s="583"/>
      <c r="AI24" s="583"/>
      <c r="AJ24" s="583"/>
      <c r="AK24" s="583"/>
      <c r="AL24" s="583"/>
      <c r="AM24" s="583"/>
      <c r="AN24" s="583"/>
      <c r="AO24" s="346"/>
      <c r="AP24" s="346"/>
      <c r="AQ24" s="347"/>
    </row>
    <row r="25" spans="1:44" x14ac:dyDescent="0.2">
      <c r="A25" s="348"/>
      <c r="B25" s="348"/>
      <c r="C25" s="348"/>
      <c r="D25" s="348"/>
      <c r="E25" s="348"/>
      <c r="F25" s="348"/>
      <c r="G25" s="348"/>
      <c r="H25" s="348"/>
      <c r="I25" s="348"/>
      <c r="J25" s="349"/>
      <c r="K25" s="350"/>
      <c r="L25" s="349"/>
      <c r="M25" s="349"/>
      <c r="N25" s="349"/>
      <c r="O25" s="349"/>
      <c r="P25" s="350"/>
      <c r="Q25" s="351"/>
      <c r="R25" s="352"/>
      <c r="S25" s="350"/>
      <c r="T25" s="350"/>
      <c r="U25" s="580"/>
      <c r="V25" s="353"/>
      <c r="W25" s="581"/>
      <c r="X25" s="355"/>
      <c r="Y25" s="356"/>
      <c r="Z25" s="356"/>
      <c r="AA25" s="356"/>
      <c r="AB25" s="356"/>
      <c r="AC25" s="356"/>
      <c r="AD25" s="356"/>
      <c r="AE25" s="356"/>
      <c r="AF25" s="356"/>
      <c r="AG25" s="356"/>
      <c r="AH25" s="356"/>
      <c r="AI25" s="356"/>
      <c r="AJ25" s="356"/>
      <c r="AK25" s="356"/>
      <c r="AL25" s="356"/>
      <c r="AM25" s="356"/>
      <c r="AN25" s="356"/>
      <c r="AO25" s="356"/>
      <c r="AP25" s="356"/>
      <c r="AQ25" s="356"/>
    </row>
    <row r="26" spans="1:44" ht="31.5" customHeight="1" x14ac:dyDescent="0.2">
      <c r="A26" s="348"/>
      <c r="B26" s="348"/>
      <c r="C26" s="348"/>
      <c r="D26" s="348"/>
      <c r="E26" s="348"/>
      <c r="F26" s="348"/>
      <c r="G26" s="348"/>
      <c r="H26" s="348"/>
      <c r="I26" s="348"/>
      <c r="J26" s="349"/>
      <c r="K26" s="350"/>
      <c r="L26" s="349"/>
      <c r="M26" s="349"/>
      <c r="N26" s="349"/>
      <c r="O26" s="349"/>
      <c r="P26" s="350"/>
      <c r="Q26" s="351"/>
      <c r="R26" s="357"/>
      <c r="S26" s="350"/>
      <c r="T26" s="350"/>
      <c r="U26" s="580"/>
      <c r="V26" s="353"/>
      <c r="W26" s="581"/>
      <c r="X26" s="355"/>
      <c r="Y26" s="356"/>
      <c r="Z26" s="356"/>
      <c r="AA26" s="356"/>
      <c r="AB26" s="356"/>
      <c r="AC26" s="356"/>
      <c r="AD26" s="356"/>
      <c r="AE26" s="356"/>
      <c r="AF26" s="356"/>
      <c r="AG26" s="356"/>
      <c r="AH26" s="356"/>
      <c r="AI26" s="356"/>
      <c r="AJ26" s="356"/>
      <c r="AK26" s="356"/>
      <c r="AL26" s="356"/>
      <c r="AM26" s="356"/>
      <c r="AN26" s="356"/>
      <c r="AO26" s="356"/>
      <c r="AP26" s="356"/>
      <c r="AQ26" s="356"/>
    </row>
    <row r="27" spans="1:44" ht="26.25" customHeight="1" x14ac:dyDescent="0.25">
      <c r="A27" s="358"/>
      <c r="B27" s="358" t="s">
        <v>75</v>
      </c>
      <c r="C27" s="358"/>
      <c r="D27" s="358"/>
      <c r="E27" s="358"/>
      <c r="F27" s="348"/>
      <c r="G27" s="358" t="s">
        <v>1990</v>
      </c>
      <c r="H27" s="348"/>
      <c r="I27" s="348"/>
      <c r="J27" s="349"/>
      <c r="K27" s="350"/>
      <c r="L27" s="349"/>
      <c r="M27" s="349"/>
      <c r="N27" s="349"/>
      <c r="O27" s="349"/>
      <c r="P27" s="350"/>
      <c r="Q27" s="351"/>
      <c r="R27" s="357"/>
      <c r="S27" s="350"/>
      <c r="T27" s="350"/>
      <c r="U27" s="580"/>
      <c r="V27" s="353"/>
      <c r="W27" s="581"/>
      <c r="X27" s="355"/>
      <c r="Y27" s="356"/>
      <c r="Z27" s="356"/>
      <c r="AA27" s="356"/>
      <c r="AB27" s="356"/>
      <c r="AC27" s="356"/>
      <c r="AD27" s="356"/>
      <c r="AE27" s="356"/>
      <c r="AF27" s="356"/>
      <c r="AG27" s="356"/>
      <c r="AH27" s="356"/>
      <c r="AI27" s="356"/>
      <c r="AJ27" s="356"/>
      <c r="AK27" s="356"/>
      <c r="AL27" s="356"/>
      <c r="AM27" s="356"/>
      <c r="AN27" s="356"/>
      <c r="AO27" s="356"/>
      <c r="AP27" s="356"/>
      <c r="AQ27" s="356"/>
    </row>
    <row r="28" spans="1:44" x14ac:dyDescent="0.2">
      <c r="B28" s="283" t="s">
        <v>76</v>
      </c>
      <c r="G28" s="283" t="s">
        <v>1991</v>
      </c>
    </row>
  </sheetData>
  <sheetProtection algorithmName="SHA-512" hashValue="r5CYG5ESdiWwmum+CB2oFdEOTmg687dZAotOoPI80MV11BhOBc+SEVzEss40KywLh1EDIsAV7JJb428fIDYs+Q==" saltValue="cilf5IBDH9iD/lwZ6Bcs0A==" spinCount="100000" sheet="1" objects="1" scenarios="1"/>
  <mergeCells count="116">
    <mergeCell ref="AA18:AA20"/>
    <mergeCell ref="AB18:AB20"/>
    <mergeCell ref="AC18:AC20"/>
    <mergeCell ref="AP18:AP20"/>
    <mergeCell ref="Y21:Y23"/>
    <mergeCell ref="AO18:AO20"/>
    <mergeCell ref="AN21:AN23"/>
    <mergeCell ref="AO21:AO23"/>
    <mergeCell ref="AP21:AP23"/>
    <mergeCell ref="AK21:AK23"/>
    <mergeCell ref="AL21:AL23"/>
    <mergeCell ref="AM21:AM23"/>
    <mergeCell ref="AA21:AA23"/>
    <mergeCell ref="AN18:AN20"/>
    <mergeCell ref="AD18:AD20"/>
    <mergeCell ref="AE18:AE20"/>
    <mergeCell ref="AF18:AF20"/>
    <mergeCell ref="AG18:AG20"/>
    <mergeCell ref="AH18:AH20"/>
    <mergeCell ref="AI18:AI20"/>
    <mergeCell ref="A1:AO4"/>
    <mergeCell ref="A5:M6"/>
    <mergeCell ref="N5:AQ5"/>
    <mergeCell ref="Y6:AM6"/>
    <mergeCell ref="A7:A14"/>
    <mergeCell ref="B7:C14"/>
    <mergeCell ref="D7:D14"/>
    <mergeCell ref="E7:F14"/>
    <mergeCell ref="G7:G14"/>
    <mergeCell ref="H7:I14"/>
    <mergeCell ref="AK8:AK14"/>
    <mergeCell ref="AL8:AL14"/>
    <mergeCell ref="AM8:AM14"/>
    <mergeCell ref="AN7:AN14"/>
    <mergeCell ref="AO7:AO14"/>
    <mergeCell ref="AP7:AP14"/>
    <mergeCell ref="AQ7:AQ14"/>
    <mergeCell ref="Y8:Y14"/>
    <mergeCell ref="Z8:Z14"/>
    <mergeCell ref="AA8:AA14"/>
    <mergeCell ref="P7:P14"/>
    <mergeCell ref="Q7:Q14"/>
    <mergeCell ref="R7:R14"/>
    <mergeCell ref="S7:S14"/>
    <mergeCell ref="AQ18:AQ20"/>
    <mergeCell ref="AJ18:AJ20"/>
    <mergeCell ref="AQ21:AQ23"/>
    <mergeCell ref="V7:V14"/>
    <mergeCell ref="AE7:AJ7"/>
    <mergeCell ref="AK7:AM7"/>
    <mergeCell ref="AD8:AD14"/>
    <mergeCell ref="AE8:AE14"/>
    <mergeCell ref="AF8:AF14"/>
    <mergeCell ref="AG8:AG14"/>
    <mergeCell ref="AH8:AH14"/>
    <mergeCell ref="AI8:AI14"/>
    <mergeCell ref="AJ8:AJ14"/>
    <mergeCell ref="Y7:Z7"/>
    <mergeCell ref="AA7:AD7"/>
    <mergeCell ref="W7:W14"/>
    <mergeCell ref="X18:X20"/>
    <mergeCell ref="V18:V20"/>
    <mergeCell ref="W18:W20"/>
    <mergeCell ref="AK18:AK20"/>
    <mergeCell ref="AL18:AL20"/>
    <mergeCell ref="AM18:AM20"/>
    <mergeCell ref="AB8:AB14"/>
    <mergeCell ref="AC8:AC14"/>
    <mergeCell ref="J7:J14"/>
    <mergeCell ref="K7:K14"/>
    <mergeCell ref="L7:L14"/>
    <mergeCell ref="M7:M14"/>
    <mergeCell ref="N7:N14"/>
    <mergeCell ref="O7:O14"/>
    <mergeCell ref="J18:J20"/>
    <mergeCell ref="K18:K20"/>
    <mergeCell ref="L18:L20"/>
    <mergeCell ref="M18:M20"/>
    <mergeCell ref="N18:N20"/>
    <mergeCell ref="O18:O20"/>
    <mergeCell ref="J21:J22"/>
    <mergeCell ref="K21:K22"/>
    <mergeCell ref="L21:L22"/>
    <mergeCell ref="M21:M22"/>
    <mergeCell ref="Q21:Q22"/>
    <mergeCell ref="T21:T22"/>
    <mergeCell ref="AH21:AH23"/>
    <mergeCell ref="AI21:AI23"/>
    <mergeCell ref="AJ21:AJ23"/>
    <mergeCell ref="AB21:AB23"/>
    <mergeCell ref="AC21:AC23"/>
    <mergeCell ref="AD21:AD23"/>
    <mergeCell ref="AE21:AE23"/>
    <mergeCell ref="AF21:AF23"/>
    <mergeCell ref="AG21:AG23"/>
    <mergeCell ref="N21:N23"/>
    <mergeCell ref="P18:P20"/>
    <mergeCell ref="O21:O23"/>
    <mergeCell ref="S21:S23"/>
    <mergeCell ref="P21:P23"/>
    <mergeCell ref="U21:U22"/>
    <mergeCell ref="V21:V22"/>
    <mergeCell ref="W21:W22"/>
    <mergeCell ref="X21:X22"/>
    <mergeCell ref="Z21:Z23"/>
    <mergeCell ref="X7:X14"/>
    <mergeCell ref="Q18:Q20"/>
    <mergeCell ref="R18:R20"/>
    <mergeCell ref="T7:T14"/>
    <mergeCell ref="U7:U14"/>
    <mergeCell ref="S18:S20"/>
    <mergeCell ref="R21:R23"/>
    <mergeCell ref="Y18:Y20"/>
    <mergeCell ref="Z18:Z20"/>
    <mergeCell ref="T18:T20"/>
    <mergeCell ref="U18:U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K86"/>
  <sheetViews>
    <sheetView showGridLines="0" zoomScale="70" zoomScaleNormal="70" workbookViewId="0">
      <selection activeCell="M8" sqref="M1:M1048576"/>
    </sheetView>
  </sheetViews>
  <sheetFormatPr baseColWidth="10" defaultColWidth="11.42578125" defaultRowHeight="14.25" x14ac:dyDescent="0.2"/>
  <cols>
    <col min="1" max="1" width="14.85546875" style="426" customWidth="1"/>
    <col min="2" max="2" width="9.140625" style="426" customWidth="1"/>
    <col min="3" max="3" width="9.5703125" style="426" customWidth="1"/>
    <col min="4" max="4" width="13.85546875" style="426" customWidth="1"/>
    <col min="5" max="5" width="10.42578125" style="426" customWidth="1"/>
    <col min="6" max="6" width="6.85546875" style="426" customWidth="1"/>
    <col min="7" max="7" width="15" style="426" customWidth="1"/>
    <col min="8" max="8" width="14.85546875" style="426" customWidth="1"/>
    <col min="9" max="9" width="6.140625" style="426" customWidth="1"/>
    <col min="10" max="10" width="20.5703125" style="426" customWidth="1"/>
    <col min="11" max="11" width="47.42578125" style="426" customWidth="1"/>
    <col min="12" max="12" width="40.5703125" style="426" customWidth="1"/>
    <col min="13" max="13" width="20" style="426" hidden="1" customWidth="1"/>
    <col min="14" max="14" width="33.28515625" style="1998" customWidth="1"/>
    <col min="15" max="15" width="19.42578125" style="426" customWidth="1"/>
    <col min="16" max="16" width="33.140625" style="426" customWidth="1"/>
    <col min="17" max="17" width="17.5703125" style="426" customWidth="1"/>
    <col min="18" max="18" width="27.28515625" style="426" customWidth="1"/>
    <col min="19" max="19" width="42.7109375" style="426" customWidth="1"/>
    <col min="20" max="20" width="36.85546875" style="426" customWidth="1"/>
    <col min="21" max="21" width="41.140625" style="426" customWidth="1"/>
    <col min="22" max="22" width="30.42578125" style="575" bestFit="1" customWidth="1"/>
    <col min="23" max="23" width="16.140625" style="426" customWidth="1"/>
    <col min="24" max="24" width="24.140625" style="426" customWidth="1"/>
    <col min="25" max="25" width="15" style="426" customWidth="1"/>
    <col min="26" max="26" width="9" style="426" bestFit="1" customWidth="1"/>
    <col min="27" max="27" width="13.42578125" style="426" customWidth="1"/>
    <col min="28" max="30" width="8.140625" style="426" customWidth="1"/>
    <col min="31" max="32" width="8" style="426" customWidth="1"/>
    <col min="33" max="36" width="7.42578125" style="426" customWidth="1"/>
    <col min="37" max="39" width="7.5703125" style="426" bestFit="1" customWidth="1"/>
    <col min="40" max="40" width="9" style="426" bestFit="1" customWidth="1"/>
    <col min="41" max="41" width="19" style="426" customWidth="1"/>
    <col min="42" max="42" width="17.7109375" style="426" customWidth="1"/>
    <col min="43" max="43" width="24.42578125" style="426" customWidth="1"/>
    <col min="44" max="56" width="14.85546875" style="426" customWidth="1"/>
    <col min="57" max="16384" width="11.42578125" style="426"/>
  </cols>
  <sheetData>
    <row r="1" spans="1:63" ht="23.25" customHeight="1" x14ac:dyDescent="0.2">
      <c r="A1" s="2380" t="s">
        <v>1976</v>
      </c>
      <c r="B1" s="2380"/>
      <c r="C1" s="2380"/>
      <c r="D1" s="2380"/>
      <c r="E1" s="2380"/>
      <c r="F1" s="2380"/>
      <c r="G1" s="2380"/>
      <c r="H1" s="2380"/>
      <c r="I1" s="2380"/>
      <c r="J1" s="2380"/>
      <c r="K1" s="2380"/>
      <c r="L1" s="2380"/>
      <c r="M1" s="2380"/>
      <c r="N1" s="2380"/>
      <c r="O1" s="2380"/>
      <c r="P1" s="2380"/>
      <c r="Q1" s="2380"/>
      <c r="R1" s="2380"/>
      <c r="S1" s="2380"/>
      <c r="T1" s="2380"/>
      <c r="U1" s="2380"/>
      <c r="V1" s="2380"/>
      <c r="W1" s="2380"/>
      <c r="X1" s="2380"/>
      <c r="Y1" s="2380"/>
      <c r="Z1" s="2380"/>
      <c r="AA1" s="2380"/>
      <c r="AB1" s="2380"/>
      <c r="AC1" s="2380"/>
      <c r="AD1" s="2380"/>
      <c r="AE1" s="2380"/>
      <c r="AF1" s="2380"/>
      <c r="AG1" s="2380"/>
      <c r="AH1" s="2380"/>
      <c r="AI1" s="2380"/>
      <c r="AJ1" s="2380"/>
      <c r="AK1" s="2380"/>
      <c r="AL1" s="2380"/>
      <c r="AM1" s="2380"/>
      <c r="AN1" s="2380"/>
      <c r="AO1" s="2380"/>
      <c r="AP1" s="168" t="s">
        <v>0</v>
      </c>
      <c r="AQ1" s="168" t="s">
        <v>1</v>
      </c>
    </row>
    <row r="2" spans="1:63" ht="19.5" customHeight="1" x14ac:dyDescent="0.2">
      <c r="A2" s="2380"/>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380"/>
      <c r="AP2" s="169" t="s">
        <v>2</v>
      </c>
      <c r="AQ2" s="963">
        <v>6</v>
      </c>
    </row>
    <row r="3" spans="1:63" ht="24.75" customHeight="1" x14ac:dyDescent="0.2">
      <c r="A3" s="2380"/>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380"/>
      <c r="AP3" s="168" t="s">
        <v>4</v>
      </c>
      <c r="AQ3" s="964" t="s">
        <v>5</v>
      </c>
    </row>
    <row r="4" spans="1:63" s="427" customFormat="1" ht="12.75" customHeight="1" x14ac:dyDescent="0.2">
      <c r="A4" s="3168"/>
      <c r="B4" s="3168"/>
      <c r="C4" s="3168"/>
      <c r="D4" s="3168"/>
      <c r="E4" s="3168"/>
      <c r="F4" s="3168"/>
      <c r="G4" s="3168"/>
      <c r="H4" s="3168"/>
      <c r="I4" s="3168"/>
      <c r="J4" s="3168"/>
      <c r="K4" s="3168"/>
      <c r="L4" s="3168"/>
      <c r="M4" s="3168"/>
      <c r="N4" s="3168"/>
      <c r="O4" s="3168"/>
      <c r="P4" s="3168"/>
      <c r="Q4" s="3168"/>
      <c r="R4" s="3168"/>
      <c r="S4" s="3168"/>
      <c r="T4" s="3168"/>
      <c r="U4" s="3168"/>
      <c r="V4" s="3168"/>
      <c r="W4" s="3168"/>
      <c r="X4" s="3168"/>
      <c r="Y4" s="3168"/>
      <c r="Z4" s="3168"/>
      <c r="AA4" s="3168"/>
      <c r="AB4" s="3168"/>
      <c r="AC4" s="3168"/>
      <c r="AD4" s="3168"/>
      <c r="AE4" s="3168"/>
      <c r="AF4" s="3168"/>
      <c r="AG4" s="3168"/>
      <c r="AH4" s="3168"/>
      <c r="AI4" s="3168"/>
      <c r="AJ4" s="3168"/>
      <c r="AK4" s="3168"/>
      <c r="AL4" s="3168"/>
      <c r="AM4" s="3168"/>
      <c r="AN4" s="3168"/>
      <c r="AO4" s="3168"/>
      <c r="AP4" s="168" t="s">
        <v>6</v>
      </c>
      <c r="AQ4" s="947" t="s">
        <v>491</v>
      </c>
    </row>
    <row r="5" spans="1:63" ht="21.75" customHeight="1" x14ac:dyDescent="0.2">
      <c r="A5" s="2383" t="s">
        <v>8</v>
      </c>
      <c r="B5" s="2383"/>
      <c r="C5" s="2383"/>
      <c r="D5" s="2383"/>
      <c r="E5" s="2383"/>
      <c r="F5" s="2383"/>
      <c r="G5" s="2383"/>
      <c r="H5" s="2383"/>
      <c r="I5" s="2383"/>
      <c r="J5" s="2383"/>
      <c r="K5" s="2383"/>
      <c r="L5" s="2383"/>
      <c r="M5" s="2383"/>
      <c r="N5" s="1989"/>
      <c r="O5" s="1989"/>
      <c r="P5" s="2383" t="s">
        <v>9</v>
      </c>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383"/>
    </row>
    <row r="6" spans="1:63" ht="24.75" customHeight="1" x14ac:dyDescent="0.2">
      <c r="A6" s="2742" t="s">
        <v>11</v>
      </c>
      <c r="B6" s="3173" t="s">
        <v>12</v>
      </c>
      <c r="C6" s="3173"/>
      <c r="D6" s="2739" t="s">
        <v>11</v>
      </c>
      <c r="E6" s="3173" t="s">
        <v>13</v>
      </c>
      <c r="F6" s="3173"/>
      <c r="G6" s="2739" t="s">
        <v>11</v>
      </c>
      <c r="H6" s="3173" t="s">
        <v>14</v>
      </c>
      <c r="I6" s="3173"/>
      <c r="J6" s="2739" t="s">
        <v>11</v>
      </c>
      <c r="K6" s="2739" t="s">
        <v>15</v>
      </c>
      <c r="L6" s="2739" t="s">
        <v>16</v>
      </c>
      <c r="M6" s="2739" t="s">
        <v>17</v>
      </c>
      <c r="N6" s="2739" t="s">
        <v>18</v>
      </c>
      <c r="O6" s="2739" t="s">
        <v>19</v>
      </c>
      <c r="P6" s="2739" t="s">
        <v>9</v>
      </c>
      <c r="Q6" s="2753" t="s">
        <v>20</v>
      </c>
      <c r="R6" s="2753" t="s">
        <v>21</v>
      </c>
      <c r="S6" s="2753" t="s">
        <v>22</v>
      </c>
      <c r="T6" s="2753" t="s">
        <v>23</v>
      </c>
      <c r="U6" s="2753" t="s">
        <v>24</v>
      </c>
      <c r="V6" s="965" t="s">
        <v>21</v>
      </c>
      <c r="W6" s="1991"/>
      <c r="X6" s="2739" t="s">
        <v>26</v>
      </c>
      <c r="Y6" s="2394" t="s">
        <v>27</v>
      </c>
      <c r="Z6" s="2394"/>
      <c r="AA6" s="2392" t="s">
        <v>28</v>
      </c>
      <c r="AB6" s="2392"/>
      <c r="AC6" s="2392"/>
      <c r="AD6" s="2392"/>
      <c r="AE6" s="2422" t="s">
        <v>29</v>
      </c>
      <c r="AF6" s="2422"/>
      <c r="AG6" s="2422"/>
      <c r="AH6" s="2422"/>
      <c r="AI6" s="2422"/>
      <c r="AJ6" s="2422"/>
      <c r="AK6" s="2392" t="s">
        <v>30</v>
      </c>
      <c r="AL6" s="2392"/>
      <c r="AM6" s="2392"/>
      <c r="AN6" s="3172" t="s">
        <v>31</v>
      </c>
      <c r="AO6" s="3166" t="s">
        <v>32</v>
      </c>
      <c r="AP6" s="3166" t="s">
        <v>33</v>
      </c>
      <c r="AQ6" s="3169" t="s">
        <v>34</v>
      </c>
      <c r="AR6" s="8"/>
      <c r="AS6" s="8"/>
      <c r="AT6" s="8"/>
      <c r="AU6" s="8"/>
      <c r="AV6" s="8"/>
      <c r="AW6" s="8"/>
      <c r="AX6" s="8"/>
      <c r="AY6" s="8"/>
      <c r="AZ6" s="8"/>
      <c r="BA6" s="8"/>
      <c r="BB6" s="8"/>
      <c r="BC6" s="8"/>
      <c r="BD6" s="8"/>
      <c r="BE6" s="8"/>
      <c r="BF6" s="8"/>
      <c r="BG6" s="8"/>
      <c r="BH6" s="8"/>
      <c r="BI6" s="8"/>
      <c r="BJ6" s="8"/>
      <c r="BK6" s="8"/>
    </row>
    <row r="7" spans="1:63" ht="118.5" customHeight="1" x14ac:dyDescent="0.2">
      <c r="A7" s="2742"/>
      <c r="B7" s="3173"/>
      <c r="C7" s="3173"/>
      <c r="D7" s="2739"/>
      <c r="E7" s="3173"/>
      <c r="F7" s="3173"/>
      <c r="G7" s="2739"/>
      <c r="H7" s="3173"/>
      <c r="I7" s="3173"/>
      <c r="J7" s="2739"/>
      <c r="K7" s="2739"/>
      <c r="L7" s="2739"/>
      <c r="M7" s="2739"/>
      <c r="N7" s="2739"/>
      <c r="O7" s="2739"/>
      <c r="P7" s="2739"/>
      <c r="Q7" s="2753"/>
      <c r="R7" s="2753"/>
      <c r="S7" s="2753"/>
      <c r="T7" s="2753"/>
      <c r="U7" s="2753"/>
      <c r="V7" s="2027" t="s">
        <v>1174</v>
      </c>
      <c r="W7" s="1995" t="s">
        <v>11</v>
      </c>
      <c r="X7" s="2739"/>
      <c r="Y7" s="371" t="s">
        <v>35</v>
      </c>
      <c r="Z7" s="372" t="s">
        <v>36</v>
      </c>
      <c r="AA7" s="371" t="s">
        <v>37</v>
      </c>
      <c r="AB7" s="371" t="s">
        <v>78</v>
      </c>
      <c r="AC7" s="371" t="s">
        <v>1777</v>
      </c>
      <c r="AD7" s="371" t="s">
        <v>80</v>
      </c>
      <c r="AE7" s="371" t="s">
        <v>41</v>
      </c>
      <c r="AF7" s="371" t="s">
        <v>42</v>
      </c>
      <c r="AG7" s="371" t="s">
        <v>43</v>
      </c>
      <c r="AH7" s="371" t="s">
        <v>44</v>
      </c>
      <c r="AI7" s="371" t="s">
        <v>45</v>
      </c>
      <c r="AJ7" s="371" t="s">
        <v>46</v>
      </c>
      <c r="AK7" s="371" t="s">
        <v>47</v>
      </c>
      <c r="AL7" s="371" t="s">
        <v>48</v>
      </c>
      <c r="AM7" s="371" t="s">
        <v>49</v>
      </c>
      <c r="AN7" s="3172"/>
      <c r="AO7" s="3166"/>
      <c r="AP7" s="3166"/>
      <c r="AQ7" s="3169"/>
      <c r="AR7" s="8"/>
      <c r="AS7" s="8"/>
      <c r="AT7" s="8"/>
      <c r="AU7" s="8"/>
      <c r="AV7" s="8"/>
      <c r="AW7" s="8"/>
      <c r="AX7" s="8"/>
      <c r="AY7" s="8"/>
      <c r="AZ7" s="8"/>
      <c r="BA7" s="8"/>
      <c r="BB7" s="8"/>
      <c r="BC7" s="8"/>
      <c r="BD7" s="8"/>
      <c r="BE7" s="8"/>
      <c r="BF7" s="8"/>
      <c r="BG7" s="8"/>
      <c r="BH7" s="8"/>
      <c r="BI7" s="8"/>
      <c r="BJ7" s="8"/>
      <c r="BK7" s="8"/>
    </row>
    <row r="8" spans="1:63" ht="15" x14ac:dyDescent="0.2">
      <c r="A8" s="2028">
        <v>3</v>
      </c>
      <c r="B8" s="2029"/>
      <c r="C8" s="2029" t="s">
        <v>1348</v>
      </c>
      <c r="D8" s="2029"/>
      <c r="E8" s="2029"/>
      <c r="F8" s="2029"/>
      <c r="G8" s="2029"/>
      <c r="H8" s="2029"/>
      <c r="I8" s="2029"/>
      <c r="J8" s="2029"/>
      <c r="K8" s="2030"/>
      <c r="L8" s="2030"/>
      <c r="M8" s="2029"/>
      <c r="N8" s="2031"/>
      <c r="O8" s="2029"/>
      <c r="P8" s="2030"/>
      <c r="Q8" s="2032"/>
      <c r="R8" s="2033"/>
      <c r="S8" s="2030"/>
      <c r="T8" s="2030"/>
      <c r="U8" s="2030"/>
      <c r="V8" s="2034"/>
      <c r="W8" s="2029"/>
      <c r="X8" s="2029"/>
      <c r="Y8" s="2029"/>
      <c r="Z8" s="2029"/>
      <c r="AA8" s="2029"/>
      <c r="AB8" s="2029"/>
      <c r="AC8" s="2029"/>
      <c r="AD8" s="2029"/>
      <c r="AE8" s="2029"/>
      <c r="AF8" s="2029"/>
      <c r="AG8" s="2029"/>
      <c r="AH8" s="2035"/>
      <c r="AI8" s="2030"/>
      <c r="AJ8" s="2036"/>
      <c r="AK8" s="2036"/>
      <c r="AL8" s="2036"/>
      <c r="AM8" s="2036"/>
      <c r="AN8" s="2036"/>
      <c r="AO8" s="2036"/>
      <c r="AP8" s="2036"/>
      <c r="AQ8" s="2037"/>
    </row>
    <row r="9" spans="1:63" ht="15" x14ac:dyDescent="0.2">
      <c r="A9" s="2009"/>
      <c r="B9" s="2038"/>
      <c r="C9" s="2010"/>
      <c r="D9" s="2039">
        <v>5</v>
      </c>
      <c r="E9" s="2040" t="s">
        <v>1778</v>
      </c>
      <c r="F9" s="2040"/>
      <c r="G9" s="2040"/>
      <c r="H9" s="2040"/>
      <c r="I9" s="2040"/>
      <c r="J9" s="2040"/>
      <c r="K9" s="2041"/>
      <c r="L9" s="2041"/>
      <c r="M9" s="2040"/>
      <c r="N9" s="2042"/>
      <c r="O9" s="2040"/>
      <c r="P9" s="2041"/>
      <c r="Q9" s="2043"/>
      <c r="R9" s="2044"/>
      <c r="S9" s="2041"/>
      <c r="T9" s="2041"/>
      <c r="U9" s="2041"/>
      <c r="V9" s="2045"/>
      <c r="W9" s="2040"/>
      <c r="X9" s="2040"/>
      <c r="Y9" s="2040"/>
      <c r="Z9" s="2040"/>
      <c r="AA9" s="2040"/>
      <c r="AB9" s="2040"/>
      <c r="AC9" s="2040"/>
      <c r="AD9" s="2040"/>
      <c r="AE9" s="2040"/>
      <c r="AF9" s="2040"/>
      <c r="AG9" s="2040"/>
      <c r="AH9" s="2046"/>
      <c r="AI9" s="2041"/>
      <c r="AJ9" s="2047"/>
      <c r="AK9" s="2047"/>
      <c r="AL9" s="2047"/>
      <c r="AM9" s="2047"/>
      <c r="AN9" s="2047"/>
      <c r="AO9" s="2047"/>
      <c r="AP9" s="2047"/>
      <c r="AQ9" s="2048"/>
    </row>
    <row r="10" spans="1:63" ht="15" x14ac:dyDescent="0.2">
      <c r="A10" s="2011"/>
      <c r="B10" s="2004"/>
      <c r="C10" s="2004"/>
      <c r="D10" s="2049"/>
      <c r="E10" s="2050"/>
      <c r="F10" s="2051"/>
      <c r="G10" s="502">
        <v>16</v>
      </c>
      <c r="H10" s="1986" t="s">
        <v>1779</v>
      </c>
      <c r="I10" s="1986"/>
      <c r="J10" s="1986"/>
      <c r="K10" s="64"/>
      <c r="L10" s="64"/>
      <c r="M10" s="1986"/>
      <c r="N10" s="2052"/>
      <c r="O10" s="1986"/>
      <c r="P10" s="64"/>
      <c r="Q10" s="503"/>
      <c r="R10" s="504"/>
      <c r="S10" s="64"/>
      <c r="T10" s="64"/>
      <c r="U10" s="64"/>
      <c r="V10" s="505"/>
      <c r="W10" s="1986"/>
      <c r="X10" s="1986"/>
      <c r="Y10" s="1986"/>
      <c r="Z10" s="1986"/>
      <c r="AA10" s="1986"/>
      <c r="AB10" s="1986"/>
      <c r="AC10" s="1986"/>
      <c r="AD10" s="1986"/>
      <c r="AE10" s="506"/>
      <c r="AF10" s="1986"/>
      <c r="AG10" s="1986"/>
      <c r="AH10" s="507"/>
      <c r="AI10" s="64"/>
      <c r="AJ10" s="508"/>
      <c r="AK10" s="508"/>
      <c r="AL10" s="508"/>
      <c r="AM10" s="508"/>
      <c r="AN10" s="508"/>
      <c r="AO10" s="508"/>
      <c r="AP10" s="508"/>
      <c r="AQ10" s="509"/>
    </row>
    <row r="11" spans="1:63" ht="16.5" customHeight="1" x14ac:dyDescent="0.2">
      <c r="A11" s="2011"/>
      <c r="B11" s="2004"/>
      <c r="C11" s="2004"/>
      <c r="D11" s="510"/>
      <c r="E11" s="1993"/>
      <c r="F11" s="511"/>
      <c r="G11" s="1994"/>
      <c r="H11" s="1994"/>
      <c r="I11" s="2024"/>
      <c r="J11" s="3110">
        <v>65</v>
      </c>
      <c r="K11" s="2821" t="s">
        <v>1780</v>
      </c>
      <c r="L11" s="2821" t="s">
        <v>1781</v>
      </c>
      <c r="M11" s="2820"/>
      <c r="N11" s="3170" t="s">
        <v>1782</v>
      </c>
      <c r="O11" s="2972" t="s">
        <v>1783</v>
      </c>
      <c r="P11" s="3000" t="s">
        <v>1784</v>
      </c>
      <c r="Q11" s="3171">
        <f>SUM(V11+V13)/R11</f>
        <v>0.21102358499857357</v>
      </c>
      <c r="R11" s="3118">
        <f>SUM(V11:V19)</f>
        <v>17156406380</v>
      </c>
      <c r="S11" s="2821" t="s">
        <v>1785</v>
      </c>
      <c r="T11" s="3165" t="s">
        <v>1786</v>
      </c>
      <c r="U11" s="3165" t="s">
        <v>1787</v>
      </c>
      <c r="V11" s="3093">
        <v>2349543380</v>
      </c>
      <c r="W11" s="2279">
        <v>35</v>
      </c>
      <c r="X11" s="3167" t="s">
        <v>1788</v>
      </c>
      <c r="Y11" s="3111">
        <v>20196</v>
      </c>
      <c r="Z11" s="3111">
        <v>20595</v>
      </c>
      <c r="AA11" s="3111">
        <v>29775</v>
      </c>
      <c r="AB11" s="3111">
        <v>9453</v>
      </c>
      <c r="AC11" s="3111">
        <v>1396</v>
      </c>
      <c r="AD11" s="3111">
        <v>167</v>
      </c>
      <c r="AE11" s="3111">
        <v>274</v>
      </c>
      <c r="AF11" s="3111">
        <v>330</v>
      </c>
      <c r="AG11" s="3111">
        <v>0</v>
      </c>
      <c r="AH11" s="3111">
        <v>0</v>
      </c>
      <c r="AI11" s="3111">
        <v>0</v>
      </c>
      <c r="AJ11" s="3111">
        <v>0</v>
      </c>
      <c r="AK11" s="3111">
        <v>3097</v>
      </c>
      <c r="AL11" s="3111">
        <v>2611</v>
      </c>
      <c r="AM11" s="3111">
        <v>50</v>
      </c>
      <c r="AN11" s="3111">
        <v>40791</v>
      </c>
      <c r="AO11" s="3114">
        <v>43832</v>
      </c>
      <c r="AP11" s="3159">
        <v>43830</v>
      </c>
      <c r="AQ11" s="3110" t="s">
        <v>1789</v>
      </c>
    </row>
    <row r="12" spans="1:63" ht="30" customHeight="1" x14ac:dyDescent="0.2">
      <c r="A12" s="2011"/>
      <c r="B12" s="2004"/>
      <c r="C12" s="2004"/>
      <c r="D12" s="510"/>
      <c r="E12" s="1993"/>
      <c r="F12" s="511"/>
      <c r="G12" s="1994"/>
      <c r="H12" s="1994"/>
      <c r="I12" s="2024"/>
      <c r="J12" s="3110"/>
      <c r="K12" s="2821"/>
      <c r="L12" s="2821"/>
      <c r="M12" s="2820"/>
      <c r="N12" s="3170"/>
      <c r="O12" s="2972"/>
      <c r="P12" s="3000"/>
      <c r="Q12" s="3171"/>
      <c r="R12" s="3118"/>
      <c r="S12" s="2821"/>
      <c r="T12" s="3165"/>
      <c r="U12" s="3165"/>
      <c r="V12" s="3093"/>
      <c r="W12" s="2279"/>
      <c r="X12" s="3167"/>
      <c r="Y12" s="3111"/>
      <c r="Z12" s="3111"/>
      <c r="AA12" s="3111"/>
      <c r="AB12" s="3111"/>
      <c r="AC12" s="3111"/>
      <c r="AD12" s="3111"/>
      <c r="AE12" s="3111"/>
      <c r="AF12" s="3111"/>
      <c r="AG12" s="3111"/>
      <c r="AH12" s="3111"/>
      <c r="AI12" s="3111"/>
      <c r="AJ12" s="3111"/>
      <c r="AK12" s="3111"/>
      <c r="AL12" s="3111"/>
      <c r="AM12" s="3111"/>
      <c r="AN12" s="3111"/>
      <c r="AO12" s="3114"/>
      <c r="AP12" s="3112"/>
      <c r="AQ12" s="3110"/>
    </row>
    <row r="13" spans="1:63" ht="43.5" customHeight="1" x14ac:dyDescent="0.2">
      <c r="A13" s="2011"/>
      <c r="B13" s="2004"/>
      <c r="C13" s="2004"/>
      <c r="D13" s="510"/>
      <c r="E13" s="1993"/>
      <c r="F13" s="511"/>
      <c r="G13" s="1994"/>
      <c r="H13" s="1994"/>
      <c r="I13" s="2024"/>
      <c r="J13" s="3110"/>
      <c r="K13" s="2821"/>
      <c r="L13" s="2821"/>
      <c r="M13" s="2820"/>
      <c r="N13" s="3170"/>
      <c r="O13" s="2972"/>
      <c r="P13" s="3000"/>
      <c r="Q13" s="3171"/>
      <c r="R13" s="3118"/>
      <c r="S13" s="2821"/>
      <c r="T13" s="3165"/>
      <c r="U13" s="3165"/>
      <c r="V13" s="2053">
        <v>1270863000</v>
      </c>
      <c r="W13" s="1977">
        <v>20</v>
      </c>
      <c r="X13" s="1308" t="s">
        <v>61</v>
      </c>
      <c r="Y13" s="3111"/>
      <c r="Z13" s="3111"/>
      <c r="AA13" s="3111"/>
      <c r="AB13" s="3111"/>
      <c r="AC13" s="3111"/>
      <c r="AD13" s="3111"/>
      <c r="AE13" s="3111"/>
      <c r="AF13" s="3111"/>
      <c r="AG13" s="3111"/>
      <c r="AH13" s="3111"/>
      <c r="AI13" s="3111"/>
      <c r="AJ13" s="3111"/>
      <c r="AK13" s="3111"/>
      <c r="AL13" s="3111"/>
      <c r="AM13" s="3111"/>
      <c r="AN13" s="3111"/>
      <c r="AO13" s="3114"/>
      <c r="AP13" s="3112"/>
      <c r="AQ13" s="3110"/>
    </row>
    <row r="14" spans="1:63" ht="35.25" customHeight="1" x14ac:dyDescent="0.2">
      <c r="A14" s="2011"/>
      <c r="B14" s="2004"/>
      <c r="C14" s="2004"/>
      <c r="D14" s="510"/>
      <c r="E14" s="1993"/>
      <c r="F14" s="511"/>
      <c r="G14" s="1994"/>
      <c r="H14" s="1994"/>
      <c r="I14" s="2024"/>
      <c r="J14" s="3011">
        <v>66</v>
      </c>
      <c r="K14" s="3000" t="s">
        <v>1790</v>
      </c>
      <c r="L14" s="3000" t="s">
        <v>1791</v>
      </c>
      <c r="M14" s="2877"/>
      <c r="N14" s="3170"/>
      <c r="O14" s="2972"/>
      <c r="P14" s="3000"/>
      <c r="Q14" s="3161">
        <f>SUM(V14:V17)/R11</f>
        <v>0.72486042382962024</v>
      </c>
      <c r="R14" s="3118"/>
      <c r="S14" s="2821"/>
      <c r="T14" s="3158" t="s">
        <v>1792</v>
      </c>
      <c r="U14" s="3162" t="s">
        <v>1793</v>
      </c>
      <c r="V14" s="3093">
        <v>12000000000</v>
      </c>
      <c r="W14" s="2279">
        <v>81</v>
      </c>
      <c r="X14" s="2891" t="s">
        <v>2071</v>
      </c>
      <c r="Y14" s="3111"/>
      <c r="Z14" s="3111"/>
      <c r="AA14" s="3111"/>
      <c r="AB14" s="3111"/>
      <c r="AC14" s="3111"/>
      <c r="AD14" s="3111"/>
      <c r="AE14" s="3111"/>
      <c r="AF14" s="3111"/>
      <c r="AG14" s="3111"/>
      <c r="AH14" s="3111"/>
      <c r="AI14" s="3111"/>
      <c r="AJ14" s="3111"/>
      <c r="AK14" s="3111"/>
      <c r="AL14" s="3111"/>
      <c r="AM14" s="3111"/>
      <c r="AN14" s="3111"/>
      <c r="AO14" s="3114"/>
      <c r="AP14" s="3112"/>
      <c r="AQ14" s="3110"/>
    </row>
    <row r="15" spans="1:63" ht="45" customHeight="1" x14ac:dyDescent="0.2">
      <c r="A15" s="2011"/>
      <c r="B15" s="2004"/>
      <c r="C15" s="2004"/>
      <c r="D15" s="510"/>
      <c r="E15" s="1993"/>
      <c r="F15" s="511"/>
      <c r="G15" s="1994"/>
      <c r="H15" s="1994"/>
      <c r="I15" s="2024"/>
      <c r="J15" s="3011"/>
      <c r="K15" s="3000"/>
      <c r="L15" s="3000"/>
      <c r="M15" s="2877"/>
      <c r="N15" s="3170"/>
      <c r="O15" s="2972"/>
      <c r="P15" s="3000"/>
      <c r="Q15" s="3161"/>
      <c r="R15" s="3118"/>
      <c r="S15" s="2821"/>
      <c r="T15" s="3158"/>
      <c r="U15" s="3163"/>
      <c r="V15" s="3093"/>
      <c r="W15" s="2279"/>
      <c r="X15" s="2891"/>
      <c r="Y15" s="3111"/>
      <c r="Z15" s="3111"/>
      <c r="AA15" s="3111"/>
      <c r="AB15" s="3111"/>
      <c r="AC15" s="3111"/>
      <c r="AD15" s="3111"/>
      <c r="AE15" s="3111"/>
      <c r="AF15" s="3111"/>
      <c r="AG15" s="3111"/>
      <c r="AH15" s="3111"/>
      <c r="AI15" s="3111"/>
      <c r="AJ15" s="3111"/>
      <c r="AK15" s="3111"/>
      <c r="AL15" s="3111"/>
      <c r="AM15" s="3111"/>
      <c r="AN15" s="3111"/>
      <c r="AO15" s="3114"/>
      <c r="AP15" s="3112"/>
      <c r="AQ15" s="3110"/>
    </row>
    <row r="16" spans="1:63" ht="45" customHeight="1" x14ac:dyDescent="0.2">
      <c r="A16" s="2011"/>
      <c r="B16" s="2004"/>
      <c r="C16" s="2004"/>
      <c r="D16" s="510"/>
      <c r="E16" s="1993"/>
      <c r="F16" s="511"/>
      <c r="G16" s="1994"/>
      <c r="H16" s="1994"/>
      <c r="I16" s="2024"/>
      <c r="J16" s="3011"/>
      <c r="K16" s="3000"/>
      <c r="L16" s="3000"/>
      <c r="M16" s="2877"/>
      <c r="N16" s="3170"/>
      <c r="O16" s="2972"/>
      <c r="P16" s="3000"/>
      <c r="Q16" s="3161"/>
      <c r="R16" s="3118"/>
      <c r="S16" s="2821"/>
      <c r="T16" s="3158"/>
      <c r="U16" s="3164"/>
      <c r="V16" s="2054">
        <v>150000000</v>
      </c>
      <c r="W16" s="2055">
        <v>81</v>
      </c>
      <c r="X16" s="2006" t="s">
        <v>2072</v>
      </c>
      <c r="Y16" s="3111"/>
      <c r="Z16" s="3111"/>
      <c r="AA16" s="3111"/>
      <c r="AB16" s="3111"/>
      <c r="AC16" s="3111"/>
      <c r="AD16" s="3111"/>
      <c r="AE16" s="3111"/>
      <c r="AF16" s="3111"/>
      <c r="AG16" s="3111"/>
      <c r="AH16" s="3111"/>
      <c r="AI16" s="3111"/>
      <c r="AJ16" s="3111"/>
      <c r="AK16" s="3111"/>
      <c r="AL16" s="3111"/>
      <c r="AM16" s="3111"/>
      <c r="AN16" s="3111"/>
      <c r="AO16" s="3114"/>
      <c r="AP16" s="3112"/>
      <c r="AQ16" s="3110"/>
    </row>
    <row r="17" spans="1:44" ht="72.75" customHeight="1" x14ac:dyDescent="0.2">
      <c r="A17" s="2011"/>
      <c r="B17" s="2004"/>
      <c r="C17" s="2004"/>
      <c r="D17" s="510"/>
      <c r="E17" s="1993"/>
      <c r="F17" s="511"/>
      <c r="G17" s="1994"/>
      <c r="H17" s="1994"/>
      <c r="I17" s="2024"/>
      <c r="J17" s="3011"/>
      <c r="K17" s="3000"/>
      <c r="L17" s="3000"/>
      <c r="M17" s="2877"/>
      <c r="N17" s="3170"/>
      <c r="O17" s="2972"/>
      <c r="P17" s="3000"/>
      <c r="Q17" s="3161"/>
      <c r="R17" s="3118"/>
      <c r="S17" s="2821"/>
      <c r="T17" s="3158"/>
      <c r="U17" s="2056" t="s">
        <v>1794</v>
      </c>
      <c r="V17" s="966">
        <v>286000000</v>
      </c>
      <c r="W17" s="1027">
        <v>20</v>
      </c>
      <c r="X17" s="2057" t="s">
        <v>61</v>
      </c>
      <c r="Y17" s="3111"/>
      <c r="Z17" s="3111"/>
      <c r="AA17" s="3111"/>
      <c r="AB17" s="3111"/>
      <c r="AC17" s="3111"/>
      <c r="AD17" s="3111"/>
      <c r="AE17" s="3111"/>
      <c r="AF17" s="3111"/>
      <c r="AG17" s="3111"/>
      <c r="AH17" s="3111"/>
      <c r="AI17" s="3111"/>
      <c r="AJ17" s="3111"/>
      <c r="AK17" s="3111"/>
      <c r="AL17" s="3111"/>
      <c r="AM17" s="3111"/>
      <c r="AN17" s="3111"/>
      <c r="AO17" s="3114"/>
      <c r="AP17" s="3112"/>
      <c r="AQ17" s="3110"/>
    </row>
    <row r="18" spans="1:44" s="427" customFormat="1" ht="51.75" customHeight="1" x14ac:dyDescent="0.2">
      <c r="A18" s="2011"/>
      <c r="B18" s="2004"/>
      <c r="C18" s="2004"/>
      <c r="D18" s="510"/>
      <c r="E18" s="1993"/>
      <c r="F18" s="511"/>
      <c r="G18" s="1994"/>
      <c r="H18" s="1994"/>
      <c r="I18" s="2024"/>
      <c r="J18" s="3011">
        <v>67</v>
      </c>
      <c r="K18" s="3000" t="s">
        <v>1795</v>
      </c>
      <c r="L18" s="3000" t="s">
        <v>1796</v>
      </c>
      <c r="M18" s="2877"/>
      <c r="N18" s="3170"/>
      <c r="O18" s="2972"/>
      <c r="P18" s="3000"/>
      <c r="Q18" s="3157">
        <f>SUM(V18+V19)/R11</f>
        <v>6.4115991171806219E-2</v>
      </c>
      <c r="R18" s="3118"/>
      <c r="S18" s="2821"/>
      <c r="T18" s="3158" t="s">
        <v>1797</v>
      </c>
      <c r="U18" s="3158" t="s">
        <v>1798</v>
      </c>
      <c r="V18" s="967">
        <v>900000000</v>
      </c>
      <c r="W18" s="1982">
        <v>20</v>
      </c>
      <c r="X18" s="2058" t="s">
        <v>61</v>
      </c>
      <c r="Y18" s="3111"/>
      <c r="Z18" s="3111"/>
      <c r="AA18" s="3111"/>
      <c r="AB18" s="3111"/>
      <c r="AC18" s="3111"/>
      <c r="AD18" s="3111"/>
      <c r="AE18" s="3111"/>
      <c r="AF18" s="3111"/>
      <c r="AG18" s="3111"/>
      <c r="AH18" s="3111"/>
      <c r="AI18" s="3111"/>
      <c r="AJ18" s="3111"/>
      <c r="AK18" s="3111"/>
      <c r="AL18" s="3111"/>
      <c r="AM18" s="3111"/>
      <c r="AN18" s="3111"/>
      <c r="AO18" s="3114"/>
      <c r="AP18" s="3112"/>
      <c r="AQ18" s="3110"/>
    </row>
    <row r="19" spans="1:44" ht="79.5" customHeight="1" x14ac:dyDescent="0.2">
      <c r="A19" s="2011"/>
      <c r="B19" s="2004"/>
      <c r="C19" s="2004"/>
      <c r="D19" s="510"/>
      <c r="E19" s="1993"/>
      <c r="F19" s="511"/>
      <c r="G19" s="1994"/>
      <c r="H19" s="1994"/>
      <c r="I19" s="2024"/>
      <c r="J19" s="3011"/>
      <c r="K19" s="3000"/>
      <c r="L19" s="3000"/>
      <c r="M19" s="2877"/>
      <c r="N19" s="3170"/>
      <c r="O19" s="2972"/>
      <c r="P19" s="3000"/>
      <c r="Q19" s="3157"/>
      <c r="R19" s="3118"/>
      <c r="S19" s="2821"/>
      <c r="T19" s="3158"/>
      <c r="U19" s="3158"/>
      <c r="V19" s="967">
        <v>200000000</v>
      </c>
      <c r="W19" s="1977">
        <v>35</v>
      </c>
      <c r="X19" s="1009" t="s">
        <v>1788</v>
      </c>
      <c r="Y19" s="3111"/>
      <c r="Z19" s="3111"/>
      <c r="AA19" s="3111"/>
      <c r="AB19" s="3111"/>
      <c r="AC19" s="3111"/>
      <c r="AD19" s="3111"/>
      <c r="AE19" s="3111"/>
      <c r="AF19" s="3111"/>
      <c r="AG19" s="3111"/>
      <c r="AH19" s="3111"/>
      <c r="AI19" s="3111"/>
      <c r="AJ19" s="3111"/>
      <c r="AK19" s="3111"/>
      <c r="AL19" s="3111"/>
      <c r="AM19" s="3111"/>
      <c r="AN19" s="3111"/>
      <c r="AO19" s="3114"/>
      <c r="AP19" s="3160"/>
      <c r="AQ19" s="3110"/>
    </row>
    <row r="20" spans="1:44" ht="19.5" customHeight="1" x14ac:dyDescent="0.2">
      <c r="A20" s="512"/>
      <c r="B20" s="513"/>
      <c r="C20" s="513"/>
      <c r="D20" s="512"/>
      <c r="E20" s="513"/>
      <c r="F20" s="514"/>
      <c r="G20" s="2059">
        <v>17</v>
      </c>
      <c r="H20" s="2060" t="s">
        <v>1799</v>
      </c>
      <c r="I20" s="2060"/>
      <c r="J20" s="62"/>
      <c r="K20" s="64"/>
      <c r="L20" s="64"/>
      <c r="M20" s="62"/>
      <c r="N20" s="2061"/>
      <c r="O20" s="62"/>
      <c r="P20" s="64"/>
      <c r="Q20" s="62"/>
      <c r="R20" s="515"/>
      <c r="S20" s="64"/>
      <c r="T20" s="64"/>
      <c r="U20" s="64"/>
      <c r="V20" s="968"/>
      <c r="W20" s="62"/>
      <c r="X20" s="62"/>
      <c r="Y20" s="62"/>
      <c r="Z20" s="62"/>
      <c r="AA20" s="62"/>
      <c r="AB20" s="62"/>
      <c r="AC20" s="62"/>
      <c r="AD20" s="62"/>
      <c r="AE20" s="62"/>
      <c r="AF20" s="62"/>
      <c r="AG20" s="62"/>
      <c r="AH20" s="62"/>
      <c r="AI20" s="62"/>
      <c r="AJ20" s="62"/>
      <c r="AK20" s="62"/>
      <c r="AL20" s="62"/>
      <c r="AM20" s="62"/>
      <c r="AN20" s="508"/>
      <c r="AO20" s="508"/>
      <c r="AP20" s="508"/>
      <c r="AQ20" s="516"/>
    </row>
    <row r="21" spans="1:44" s="522" customFormat="1" ht="99.75" customHeight="1" x14ac:dyDescent="0.2">
      <c r="A21" s="517"/>
      <c r="B21" s="518"/>
      <c r="C21" s="518"/>
      <c r="D21" s="519"/>
      <c r="E21" s="520"/>
      <c r="F21" s="520"/>
      <c r="G21" s="2062"/>
      <c r="H21" s="2063"/>
      <c r="I21" s="2064"/>
      <c r="J21" s="521">
        <v>72</v>
      </c>
      <c r="K21" s="423" t="s">
        <v>1800</v>
      </c>
      <c r="L21" s="2065" t="s">
        <v>1801</v>
      </c>
      <c r="M21" s="424"/>
      <c r="N21" s="2478" t="s">
        <v>1802</v>
      </c>
      <c r="O21" s="2478" t="s">
        <v>1803</v>
      </c>
      <c r="P21" s="2476" t="s">
        <v>1804</v>
      </c>
      <c r="Q21" s="2066">
        <f>(V21)/R21</f>
        <v>3.1862745098039214E-2</v>
      </c>
      <c r="R21" s="3156">
        <f>SUM(V21:V22)</f>
        <v>1632000000</v>
      </c>
      <c r="S21" s="2476" t="s">
        <v>1805</v>
      </c>
      <c r="T21" s="2197" t="s">
        <v>1806</v>
      </c>
      <c r="U21" s="1952" t="s">
        <v>1807</v>
      </c>
      <c r="V21" s="2067">
        <v>52000000</v>
      </c>
      <c r="W21" s="424">
        <v>25</v>
      </c>
      <c r="X21" s="2007" t="s">
        <v>1808</v>
      </c>
      <c r="Y21" s="3111">
        <v>0</v>
      </c>
      <c r="Z21" s="3111">
        <v>0</v>
      </c>
      <c r="AA21" s="3111">
        <v>0</v>
      </c>
      <c r="AB21" s="3111">
        <v>0</v>
      </c>
      <c r="AC21" s="3111">
        <v>0</v>
      </c>
      <c r="AD21" s="3111">
        <v>167</v>
      </c>
      <c r="AE21" s="3111">
        <v>274</v>
      </c>
      <c r="AF21" s="3111">
        <v>330</v>
      </c>
      <c r="AG21" s="3111">
        <v>0</v>
      </c>
      <c r="AH21" s="3111">
        <v>0</v>
      </c>
      <c r="AI21" s="3111">
        <v>0</v>
      </c>
      <c r="AJ21" s="3111">
        <v>0</v>
      </c>
      <c r="AK21" s="3111">
        <v>3097</v>
      </c>
      <c r="AL21" s="3111">
        <v>2611</v>
      </c>
      <c r="AM21" s="3111">
        <v>50</v>
      </c>
      <c r="AN21" s="3111">
        <f>SUM(AD21+AM21+AE21+AF21+AK21+AL21)</f>
        <v>6529</v>
      </c>
      <c r="AO21" s="3154">
        <v>43832</v>
      </c>
      <c r="AP21" s="3154">
        <v>43798</v>
      </c>
      <c r="AQ21" s="2478" t="s">
        <v>1809</v>
      </c>
    </row>
    <row r="22" spans="1:44" s="522" customFormat="1" ht="68.25" customHeight="1" x14ac:dyDescent="0.2">
      <c r="A22" s="517"/>
      <c r="B22" s="518"/>
      <c r="C22" s="518"/>
      <c r="D22" s="519"/>
      <c r="E22" s="520"/>
      <c r="F22" s="520"/>
      <c r="G22" s="519"/>
      <c r="H22" s="520"/>
      <c r="I22" s="523"/>
      <c r="J22" s="2068">
        <v>73</v>
      </c>
      <c r="K22" s="2069" t="s">
        <v>1810</v>
      </c>
      <c r="L22" s="2069" t="s">
        <v>162</v>
      </c>
      <c r="M22" s="2070"/>
      <c r="N22" s="2478"/>
      <c r="O22" s="2478"/>
      <c r="P22" s="2476"/>
      <c r="Q22" s="2071">
        <f>(V22)/R21</f>
        <v>0.96813725490196079</v>
      </c>
      <c r="R22" s="3156"/>
      <c r="S22" s="2476"/>
      <c r="T22" s="2197"/>
      <c r="U22" s="1953" t="s">
        <v>1811</v>
      </c>
      <c r="V22" s="2072">
        <v>1580000000</v>
      </c>
      <c r="W22" s="424">
        <v>25</v>
      </c>
      <c r="X22" s="2007" t="s">
        <v>1808</v>
      </c>
      <c r="Y22" s="3111"/>
      <c r="Z22" s="3111"/>
      <c r="AA22" s="3111"/>
      <c r="AB22" s="3111"/>
      <c r="AC22" s="3111"/>
      <c r="AD22" s="3111"/>
      <c r="AE22" s="3111"/>
      <c r="AF22" s="3111"/>
      <c r="AG22" s="3111"/>
      <c r="AH22" s="3111"/>
      <c r="AI22" s="3111"/>
      <c r="AJ22" s="3111"/>
      <c r="AK22" s="3111"/>
      <c r="AL22" s="3111"/>
      <c r="AM22" s="3111"/>
      <c r="AN22" s="3111"/>
      <c r="AO22" s="3154"/>
      <c r="AP22" s="3155"/>
      <c r="AQ22" s="2478"/>
    </row>
    <row r="23" spans="1:44" ht="19.5" customHeight="1" x14ac:dyDescent="0.2">
      <c r="A23" s="512"/>
      <c r="B23" s="513"/>
      <c r="C23" s="513"/>
      <c r="D23" s="512"/>
      <c r="E23" s="513"/>
      <c r="F23" s="514"/>
      <c r="G23" s="2059">
        <v>18</v>
      </c>
      <c r="H23" s="2060" t="s">
        <v>1812</v>
      </c>
      <c r="I23" s="2060"/>
      <c r="J23" s="62"/>
      <c r="K23" s="64"/>
      <c r="L23" s="64"/>
      <c r="M23" s="62"/>
      <c r="N23" s="2061"/>
      <c r="O23" s="62"/>
      <c r="P23" s="64"/>
      <c r="Q23" s="62"/>
      <c r="R23" s="515"/>
      <c r="S23" s="64"/>
      <c r="T23" s="64"/>
      <c r="U23" s="64"/>
      <c r="V23" s="2073"/>
      <c r="W23" s="62"/>
      <c r="X23" s="62"/>
      <c r="Y23" s="62"/>
      <c r="Z23" s="62"/>
      <c r="AA23" s="62"/>
      <c r="AB23" s="62"/>
      <c r="AC23" s="62"/>
      <c r="AD23" s="62"/>
      <c r="AE23" s="62"/>
      <c r="AF23" s="62"/>
      <c r="AG23" s="62"/>
      <c r="AH23" s="62"/>
      <c r="AI23" s="62"/>
      <c r="AJ23" s="62"/>
      <c r="AK23" s="62"/>
      <c r="AL23" s="62"/>
      <c r="AM23" s="62"/>
      <c r="AN23" s="508"/>
      <c r="AO23" s="508"/>
      <c r="AP23" s="508"/>
      <c r="AQ23" s="516"/>
    </row>
    <row r="24" spans="1:44" ht="73.5" customHeight="1" x14ac:dyDescent="0.2">
      <c r="A24" s="524"/>
      <c r="B24" s="525"/>
      <c r="C24" s="525"/>
      <c r="D24" s="3150"/>
      <c r="E24" s="25"/>
      <c r="F24" s="3151"/>
      <c r="G24" s="3150"/>
      <c r="H24" s="25"/>
      <c r="I24" s="3151"/>
      <c r="J24" s="2948">
        <v>74</v>
      </c>
      <c r="K24" s="3152" t="s">
        <v>1813</v>
      </c>
      <c r="L24" s="3152" t="s">
        <v>1814</v>
      </c>
      <c r="M24" s="3153"/>
      <c r="N24" s="2876" t="s">
        <v>1815</v>
      </c>
      <c r="O24" s="2876" t="s">
        <v>1816</v>
      </c>
      <c r="P24" s="2991" t="s">
        <v>1817</v>
      </c>
      <c r="Q24" s="3148">
        <f>SUM(V24:V26)/R24</f>
        <v>1</v>
      </c>
      <c r="R24" s="3149">
        <f>SUM(V24:V26)</f>
        <v>151768000000</v>
      </c>
      <c r="S24" s="2820" t="s">
        <v>1818</v>
      </c>
      <c r="T24" s="2820" t="s">
        <v>1819</v>
      </c>
      <c r="U24" s="2890" t="s">
        <v>1820</v>
      </c>
      <c r="V24" s="967">
        <v>128238000000</v>
      </c>
      <c r="W24" s="2074">
        <v>25</v>
      </c>
      <c r="X24" s="2013" t="s">
        <v>1821</v>
      </c>
      <c r="Y24" s="3111">
        <v>20196</v>
      </c>
      <c r="Z24" s="3111">
        <v>20595</v>
      </c>
      <c r="AA24" s="3111">
        <v>29775</v>
      </c>
      <c r="AB24" s="3111">
        <v>9453</v>
      </c>
      <c r="AC24" s="3111">
        <v>1396</v>
      </c>
      <c r="AD24" s="3111">
        <v>167</v>
      </c>
      <c r="AE24" s="3111">
        <v>274</v>
      </c>
      <c r="AF24" s="3111">
        <v>330</v>
      </c>
      <c r="AG24" s="3111">
        <v>0</v>
      </c>
      <c r="AH24" s="3111">
        <v>0</v>
      </c>
      <c r="AI24" s="3111">
        <v>0</v>
      </c>
      <c r="AJ24" s="3111">
        <v>0</v>
      </c>
      <c r="AK24" s="3111">
        <v>3097</v>
      </c>
      <c r="AL24" s="3111">
        <v>2611</v>
      </c>
      <c r="AM24" s="3111">
        <v>50</v>
      </c>
      <c r="AN24" s="3111">
        <v>40791</v>
      </c>
      <c r="AO24" s="3114">
        <v>43832</v>
      </c>
      <c r="AP24" s="3114">
        <v>43830</v>
      </c>
      <c r="AQ24" s="3011" t="s">
        <v>1809</v>
      </c>
    </row>
    <row r="25" spans="1:44" ht="73.5" customHeight="1" x14ac:dyDescent="0.2">
      <c r="A25" s="524"/>
      <c r="B25" s="525"/>
      <c r="C25" s="525"/>
      <c r="D25" s="3150"/>
      <c r="E25" s="25"/>
      <c r="F25" s="3151"/>
      <c r="G25" s="3150"/>
      <c r="H25" s="25"/>
      <c r="I25" s="3151"/>
      <c r="J25" s="2948"/>
      <c r="K25" s="3152"/>
      <c r="L25" s="3152"/>
      <c r="M25" s="3153"/>
      <c r="N25" s="2876"/>
      <c r="O25" s="2876"/>
      <c r="P25" s="2991"/>
      <c r="Q25" s="3148"/>
      <c r="R25" s="3149"/>
      <c r="S25" s="2820"/>
      <c r="T25" s="2820"/>
      <c r="U25" s="2890"/>
      <c r="V25" s="967">
        <f>30000000</f>
        <v>30000000</v>
      </c>
      <c r="W25" s="2074">
        <v>9</v>
      </c>
      <c r="X25" s="2013" t="s">
        <v>1822</v>
      </c>
      <c r="Y25" s="3111"/>
      <c r="Z25" s="3111"/>
      <c r="AA25" s="3111"/>
      <c r="AB25" s="3111"/>
      <c r="AC25" s="3111"/>
      <c r="AD25" s="3111"/>
      <c r="AE25" s="3111"/>
      <c r="AF25" s="3111"/>
      <c r="AG25" s="3111"/>
      <c r="AH25" s="3111"/>
      <c r="AI25" s="3111"/>
      <c r="AJ25" s="3111"/>
      <c r="AK25" s="3111"/>
      <c r="AL25" s="3111"/>
      <c r="AM25" s="3111"/>
      <c r="AN25" s="3111"/>
      <c r="AO25" s="3114"/>
      <c r="AP25" s="3114"/>
      <c r="AQ25" s="3011"/>
    </row>
    <row r="26" spans="1:44" ht="66.75" customHeight="1" x14ac:dyDescent="0.2">
      <c r="A26" s="524"/>
      <c r="B26" s="525"/>
      <c r="C26" s="525"/>
      <c r="D26" s="3150"/>
      <c r="E26" s="25"/>
      <c r="F26" s="3151"/>
      <c r="G26" s="3150"/>
      <c r="H26" s="25"/>
      <c r="I26" s="3151"/>
      <c r="J26" s="2948"/>
      <c r="K26" s="3152"/>
      <c r="L26" s="3152"/>
      <c r="M26" s="3153"/>
      <c r="N26" s="2876"/>
      <c r="O26" s="2876"/>
      <c r="P26" s="2991"/>
      <c r="Q26" s="3148"/>
      <c r="R26" s="3149"/>
      <c r="S26" s="2820"/>
      <c r="T26" s="2820"/>
      <c r="U26" s="2890"/>
      <c r="V26" s="967">
        <v>23500000000</v>
      </c>
      <c r="W26" s="2074">
        <v>26</v>
      </c>
      <c r="X26" s="2005" t="s">
        <v>1823</v>
      </c>
      <c r="Y26" s="3111"/>
      <c r="Z26" s="3111"/>
      <c r="AA26" s="3111"/>
      <c r="AB26" s="3111"/>
      <c r="AC26" s="3111"/>
      <c r="AD26" s="3111"/>
      <c r="AE26" s="3111"/>
      <c r="AF26" s="3111"/>
      <c r="AG26" s="3111"/>
      <c r="AH26" s="3111"/>
      <c r="AI26" s="3111"/>
      <c r="AJ26" s="3111"/>
      <c r="AK26" s="3111"/>
      <c r="AL26" s="3111"/>
      <c r="AM26" s="3111"/>
      <c r="AN26" s="3111"/>
      <c r="AO26" s="3114"/>
      <c r="AP26" s="3114"/>
      <c r="AQ26" s="3011"/>
    </row>
    <row r="27" spans="1:44" ht="15" x14ac:dyDescent="0.2">
      <c r="A27" s="512"/>
      <c r="B27" s="513"/>
      <c r="C27" s="514"/>
      <c r="D27" s="526">
        <v>6</v>
      </c>
      <c r="E27" s="527" t="s">
        <v>1824</v>
      </c>
      <c r="F27" s="527"/>
      <c r="G27" s="527"/>
      <c r="H27" s="527"/>
      <c r="I27" s="527"/>
      <c r="J27" s="527"/>
      <c r="K27" s="2041"/>
      <c r="L27" s="2041"/>
      <c r="M27" s="2075"/>
      <c r="N27" s="2042"/>
      <c r="O27" s="2042"/>
      <c r="P27" s="2041"/>
      <c r="Q27" s="2076"/>
      <c r="R27" s="2077"/>
      <c r="S27" s="2041"/>
      <c r="T27" s="2041"/>
      <c r="U27" s="2041"/>
      <c r="V27" s="2078"/>
      <c r="W27" s="2079"/>
      <c r="X27" s="2042"/>
      <c r="Y27" s="2042"/>
      <c r="Z27" s="2042"/>
      <c r="AA27" s="2075"/>
      <c r="AB27" s="2075"/>
      <c r="AC27" s="2075"/>
      <c r="AD27" s="2075"/>
      <c r="AE27" s="2075"/>
      <c r="AF27" s="2075"/>
      <c r="AG27" s="2075"/>
      <c r="AH27" s="2080"/>
      <c r="AI27" s="2080"/>
      <c r="AJ27" s="2047"/>
      <c r="AK27" s="2047"/>
      <c r="AL27" s="2047"/>
      <c r="AM27" s="2047"/>
      <c r="AN27" s="2047"/>
      <c r="AO27" s="2047"/>
      <c r="AP27" s="2047"/>
      <c r="AQ27" s="2081"/>
      <c r="AR27" s="528"/>
    </row>
    <row r="28" spans="1:44" ht="15" x14ac:dyDescent="0.2">
      <c r="A28" s="512"/>
      <c r="B28" s="529"/>
      <c r="C28" s="529"/>
      <c r="D28" s="2082"/>
      <c r="E28" s="2083"/>
      <c r="F28" s="2084"/>
      <c r="G28" s="530">
        <v>19</v>
      </c>
      <c r="H28" s="1986" t="s">
        <v>1825</v>
      </c>
      <c r="I28" s="1986"/>
      <c r="J28" s="1986"/>
      <c r="K28" s="64"/>
      <c r="L28" s="64"/>
      <c r="M28" s="62"/>
      <c r="N28" s="63"/>
      <c r="O28" s="62"/>
      <c r="P28" s="64"/>
      <c r="Q28" s="62"/>
      <c r="R28" s="515"/>
      <c r="S28" s="64"/>
      <c r="T28" s="64"/>
      <c r="U28" s="64"/>
      <c r="V28" s="531"/>
      <c r="W28" s="62"/>
      <c r="X28" s="62"/>
      <c r="Y28" s="62"/>
      <c r="Z28" s="62"/>
      <c r="AA28" s="62"/>
      <c r="AB28" s="62"/>
      <c r="AC28" s="62"/>
      <c r="AD28" s="62"/>
      <c r="AE28" s="62"/>
      <c r="AF28" s="62"/>
      <c r="AG28" s="62"/>
      <c r="AH28" s="62"/>
      <c r="AI28" s="62"/>
      <c r="AJ28" s="508"/>
      <c r="AK28" s="508"/>
      <c r="AL28" s="508"/>
      <c r="AM28" s="508"/>
      <c r="AN28" s="508"/>
      <c r="AO28" s="508"/>
      <c r="AP28" s="508"/>
      <c r="AQ28" s="516"/>
      <c r="AR28" s="528"/>
    </row>
    <row r="29" spans="1:44" s="433" customFormat="1" ht="60" customHeight="1" x14ac:dyDescent="0.2">
      <c r="A29" s="406"/>
      <c r="D29" s="1028"/>
      <c r="E29" s="409"/>
      <c r="F29" s="1029"/>
      <c r="G29" s="2818"/>
      <c r="H29" s="2818"/>
      <c r="I29" s="2818"/>
      <c r="J29" s="1947">
        <v>83</v>
      </c>
      <c r="K29" s="1954" t="s">
        <v>1826</v>
      </c>
      <c r="L29" s="1954" t="s">
        <v>1827</v>
      </c>
      <c r="M29" s="2085"/>
      <c r="N29" s="1983"/>
      <c r="O29" s="2335" t="s">
        <v>1828</v>
      </c>
      <c r="P29" s="2772" t="s">
        <v>1829</v>
      </c>
      <c r="Q29" s="1030">
        <f>(V29)/R29</f>
        <v>0.28680777360809767</v>
      </c>
      <c r="R29" s="3129">
        <f>SUM(V29:V39)</f>
        <v>214778000</v>
      </c>
      <c r="S29" s="2772" t="s">
        <v>1830</v>
      </c>
      <c r="T29" s="1954" t="s">
        <v>1831</v>
      </c>
      <c r="U29" s="492" t="s">
        <v>1832</v>
      </c>
      <c r="V29" s="966">
        <f>30000000+31600000</f>
        <v>61600000</v>
      </c>
      <c r="W29" s="2023">
        <v>20</v>
      </c>
      <c r="X29" s="1975" t="s">
        <v>61</v>
      </c>
      <c r="Y29" s="3091">
        <v>20196</v>
      </c>
      <c r="Z29" s="3091">
        <v>20595</v>
      </c>
      <c r="AA29" s="3091">
        <v>29775</v>
      </c>
      <c r="AB29" s="3091">
        <v>94543</v>
      </c>
      <c r="AC29" s="3091">
        <v>1396</v>
      </c>
      <c r="AD29" s="3091">
        <v>167</v>
      </c>
      <c r="AE29" s="3091">
        <v>274</v>
      </c>
      <c r="AF29" s="3091">
        <v>330</v>
      </c>
      <c r="AG29" s="3091">
        <v>0</v>
      </c>
      <c r="AH29" s="3091">
        <v>0</v>
      </c>
      <c r="AI29" s="3091">
        <v>0</v>
      </c>
      <c r="AJ29" s="3091">
        <v>0</v>
      </c>
      <c r="AK29" s="3091">
        <v>3097</v>
      </c>
      <c r="AL29" s="3091">
        <v>2611</v>
      </c>
      <c r="AM29" s="3091">
        <v>50</v>
      </c>
      <c r="AN29" s="3091">
        <v>40791</v>
      </c>
      <c r="AO29" s="2368">
        <v>43832</v>
      </c>
      <c r="AP29" s="2368">
        <v>44196</v>
      </c>
      <c r="AQ29" s="2845" t="s">
        <v>1789</v>
      </c>
    </row>
    <row r="30" spans="1:44" s="433" customFormat="1" ht="57.75" customHeight="1" x14ac:dyDescent="0.2">
      <c r="A30" s="406"/>
      <c r="D30" s="1028"/>
      <c r="E30" s="409"/>
      <c r="F30" s="1029"/>
      <c r="G30" s="2818"/>
      <c r="H30" s="2818"/>
      <c r="I30" s="2818"/>
      <c r="J30" s="3105">
        <v>87</v>
      </c>
      <c r="K30" s="2846" t="s">
        <v>1833</v>
      </c>
      <c r="L30" s="2846" t="s">
        <v>1834</v>
      </c>
      <c r="M30" s="3105"/>
      <c r="N30" s="1983"/>
      <c r="O30" s="2335"/>
      <c r="P30" s="2772"/>
      <c r="Q30" s="3130">
        <f>(+V30+V31)/R29</f>
        <v>0.20951866578513628</v>
      </c>
      <c r="R30" s="3129"/>
      <c r="S30" s="2772"/>
      <c r="T30" s="3142" t="s">
        <v>1835</v>
      </c>
      <c r="U30" s="2846" t="s">
        <v>1836</v>
      </c>
      <c r="V30" s="966">
        <v>25000000</v>
      </c>
      <c r="W30" s="1979">
        <v>21</v>
      </c>
      <c r="X30" s="1975" t="s">
        <v>1837</v>
      </c>
      <c r="Y30" s="3091"/>
      <c r="Z30" s="3091"/>
      <c r="AA30" s="3091"/>
      <c r="AB30" s="3091"/>
      <c r="AC30" s="3091"/>
      <c r="AD30" s="3091"/>
      <c r="AE30" s="3091"/>
      <c r="AF30" s="3091"/>
      <c r="AG30" s="3091"/>
      <c r="AH30" s="3091"/>
      <c r="AI30" s="3091"/>
      <c r="AJ30" s="3091"/>
      <c r="AK30" s="3091"/>
      <c r="AL30" s="3091"/>
      <c r="AM30" s="3091"/>
      <c r="AN30" s="3091"/>
      <c r="AO30" s="2368"/>
      <c r="AP30" s="2368"/>
      <c r="AQ30" s="2845"/>
    </row>
    <row r="31" spans="1:44" s="433" customFormat="1" ht="28.5" customHeight="1" x14ac:dyDescent="0.2">
      <c r="A31" s="406"/>
      <c r="D31" s="1028"/>
      <c r="E31" s="409"/>
      <c r="F31" s="1029"/>
      <c r="G31" s="2818"/>
      <c r="H31" s="2818"/>
      <c r="I31" s="2818"/>
      <c r="J31" s="3105"/>
      <c r="K31" s="2846"/>
      <c r="L31" s="2846"/>
      <c r="M31" s="3105"/>
      <c r="N31" s="1983"/>
      <c r="O31" s="2335"/>
      <c r="P31" s="2772"/>
      <c r="Q31" s="3130"/>
      <c r="R31" s="3129"/>
      <c r="S31" s="2772"/>
      <c r="T31" s="3142"/>
      <c r="U31" s="2846"/>
      <c r="V31" s="966">
        <f>50000000-30000000</f>
        <v>20000000</v>
      </c>
      <c r="W31" s="1979">
        <v>20</v>
      </c>
      <c r="X31" s="1975" t="s">
        <v>61</v>
      </c>
      <c r="Y31" s="3091"/>
      <c r="Z31" s="3091"/>
      <c r="AA31" s="3091"/>
      <c r="AB31" s="3091"/>
      <c r="AC31" s="3091"/>
      <c r="AD31" s="3091"/>
      <c r="AE31" s="3091"/>
      <c r="AF31" s="3091"/>
      <c r="AG31" s="3091"/>
      <c r="AH31" s="3091"/>
      <c r="AI31" s="3091"/>
      <c r="AJ31" s="3091"/>
      <c r="AK31" s="3091"/>
      <c r="AL31" s="3091"/>
      <c r="AM31" s="3091"/>
      <c r="AN31" s="3091"/>
      <c r="AO31" s="2368"/>
      <c r="AP31" s="2368"/>
      <c r="AQ31" s="2845"/>
    </row>
    <row r="32" spans="1:44" s="433" customFormat="1" ht="42.75" x14ac:dyDescent="0.2">
      <c r="A32" s="406"/>
      <c r="D32" s="1028"/>
      <c r="E32" s="409"/>
      <c r="F32" s="1029"/>
      <c r="G32" s="2818"/>
      <c r="H32" s="2818"/>
      <c r="I32" s="2818"/>
      <c r="J32" s="3147">
        <v>88</v>
      </c>
      <c r="K32" s="3131" t="s">
        <v>1838</v>
      </c>
      <c r="L32" s="3132" t="s">
        <v>1839</v>
      </c>
      <c r="M32" s="3128"/>
      <c r="N32" s="1983"/>
      <c r="O32" s="2335"/>
      <c r="P32" s="2772"/>
      <c r="Q32" s="3130">
        <f>(+V32+V34+V33)/R29</f>
        <v>0.16192533685945487</v>
      </c>
      <c r="R32" s="3129"/>
      <c r="S32" s="2799"/>
      <c r="T32" s="3132" t="s">
        <v>1840</v>
      </c>
      <c r="U32" s="1044" t="s">
        <v>1841</v>
      </c>
      <c r="V32" s="966">
        <f>10553500+4000000</f>
        <v>14553500</v>
      </c>
      <c r="W32" s="1979">
        <v>20</v>
      </c>
      <c r="X32" s="1975" t="s">
        <v>61</v>
      </c>
      <c r="Y32" s="3091"/>
      <c r="Z32" s="3091"/>
      <c r="AA32" s="3091"/>
      <c r="AB32" s="3091"/>
      <c r="AC32" s="3091"/>
      <c r="AD32" s="3091"/>
      <c r="AE32" s="3091"/>
      <c r="AF32" s="3091"/>
      <c r="AG32" s="3091"/>
      <c r="AH32" s="3091"/>
      <c r="AI32" s="3091"/>
      <c r="AJ32" s="3091"/>
      <c r="AK32" s="3091"/>
      <c r="AL32" s="3091"/>
      <c r="AM32" s="3091"/>
      <c r="AN32" s="3091"/>
      <c r="AO32" s="2368"/>
      <c r="AP32" s="2368"/>
      <c r="AQ32" s="2845"/>
    </row>
    <row r="33" spans="1:43" s="433" customFormat="1" ht="57" x14ac:dyDescent="0.2">
      <c r="A33" s="406"/>
      <c r="D33" s="1028"/>
      <c r="E33" s="409"/>
      <c r="F33" s="1029"/>
      <c r="G33" s="2818"/>
      <c r="H33" s="2818"/>
      <c r="I33" s="2818"/>
      <c r="J33" s="3147"/>
      <c r="K33" s="3131"/>
      <c r="L33" s="3132"/>
      <c r="M33" s="3128"/>
      <c r="N33" s="1983"/>
      <c r="O33" s="2335"/>
      <c r="P33" s="2772"/>
      <c r="Q33" s="3130"/>
      <c r="R33" s="3129"/>
      <c r="S33" s="2799"/>
      <c r="T33" s="3132"/>
      <c r="U33" s="1044" t="s">
        <v>1842</v>
      </c>
      <c r="V33" s="966">
        <f>10553500+4000000</f>
        <v>14553500</v>
      </c>
      <c r="W33" s="1979">
        <v>20</v>
      </c>
      <c r="X33" s="1975" t="s">
        <v>61</v>
      </c>
      <c r="Y33" s="3091"/>
      <c r="Z33" s="3091"/>
      <c r="AA33" s="3091"/>
      <c r="AB33" s="3091"/>
      <c r="AC33" s="3091"/>
      <c r="AD33" s="3091"/>
      <c r="AE33" s="3091"/>
      <c r="AF33" s="3091"/>
      <c r="AG33" s="3091"/>
      <c r="AH33" s="3091"/>
      <c r="AI33" s="3091"/>
      <c r="AJ33" s="3091"/>
      <c r="AK33" s="3091"/>
      <c r="AL33" s="3091"/>
      <c r="AM33" s="3091"/>
      <c r="AN33" s="3091"/>
      <c r="AO33" s="2368"/>
      <c r="AP33" s="2368"/>
      <c r="AQ33" s="2845"/>
    </row>
    <row r="34" spans="1:43" s="433" customFormat="1" ht="54" customHeight="1" x14ac:dyDescent="0.2">
      <c r="A34" s="406"/>
      <c r="B34" s="166"/>
      <c r="C34" s="166"/>
      <c r="D34" s="1028"/>
      <c r="E34" s="1950"/>
      <c r="F34" s="1029"/>
      <c r="G34" s="2818"/>
      <c r="H34" s="2818"/>
      <c r="I34" s="2818"/>
      <c r="J34" s="3147"/>
      <c r="K34" s="3131"/>
      <c r="L34" s="3132"/>
      <c r="M34" s="3128"/>
      <c r="N34" s="1983" t="s">
        <v>1843</v>
      </c>
      <c r="O34" s="2335"/>
      <c r="P34" s="2772"/>
      <c r="Q34" s="3130"/>
      <c r="R34" s="3129"/>
      <c r="S34" s="2799"/>
      <c r="T34" s="3132"/>
      <c r="U34" s="2086" t="s">
        <v>1844</v>
      </c>
      <c r="V34" s="2054">
        <v>5671000</v>
      </c>
      <c r="W34" s="2087">
        <v>20</v>
      </c>
      <c r="X34" s="2001" t="s">
        <v>61</v>
      </c>
      <c r="Y34" s="3091"/>
      <c r="Z34" s="3091"/>
      <c r="AA34" s="3091"/>
      <c r="AB34" s="3091"/>
      <c r="AC34" s="3091"/>
      <c r="AD34" s="3091"/>
      <c r="AE34" s="3091"/>
      <c r="AF34" s="3091"/>
      <c r="AG34" s="3091"/>
      <c r="AH34" s="3091"/>
      <c r="AI34" s="3091"/>
      <c r="AJ34" s="3091"/>
      <c r="AK34" s="3091"/>
      <c r="AL34" s="3091"/>
      <c r="AM34" s="3091"/>
      <c r="AN34" s="3091"/>
      <c r="AO34" s="2368"/>
      <c r="AP34" s="2368"/>
      <c r="AQ34" s="2845"/>
    </row>
    <row r="35" spans="1:43" s="2092" customFormat="1" ht="31.5" customHeight="1" x14ac:dyDescent="0.2">
      <c r="A35" s="1949"/>
      <c r="B35" s="166"/>
      <c r="C35" s="2088"/>
      <c r="D35" s="2089"/>
      <c r="E35" s="1950"/>
      <c r="F35" s="2090"/>
      <c r="G35" s="2818"/>
      <c r="H35" s="2818"/>
      <c r="I35" s="2818"/>
      <c r="J35" s="3133">
        <v>86</v>
      </c>
      <c r="K35" s="3135" t="s">
        <v>1845</v>
      </c>
      <c r="L35" s="3137" t="s">
        <v>1846</v>
      </c>
      <c r="M35" s="1804"/>
      <c r="N35" s="3139" t="s">
        <v>1847</v>
      </c>
      <c r="O35" s="2335"/>
      <c r="P35" s="2772"/>
      <c r="Q35" s="3143">
        <f>(+V35+V36)/R29</f>
        <v>2.5142239894216354E-2</v>
      </c>
      <c r="R35" s="3129"/>
      <c r="S35" s="2799"/>
      <c r="T35" s="3145" t="s">
        <v>1835</v>
      </c>
      <c r="U35" s="2091" t="s">
        <v>1848</v>
      </c>
      <c r="V35" s="1042">
        <f>15000000-9600000-5400000</f>
        <v>0</v>
      </c>
      <c r="W35" s="1043">
        <v>20</v>
      </c>
      <c r="X35" s="1804" t="s">
        <v>61</v>
      </c>
      <c r="Y35" s="3091"/>
      <c r="Z35" s="3091"/>
      <c r="AA35" s="3091"/>
      <c r="AB35" s="3091"/>
      <c r="AC35" s="3091"/>
      <c r="AD35" s="3091"/>
      <c r="AE35" s="3091"/>
      <c r="AF35" s="3091"/>
      <c r="AG35" s="3091"/>
      <c r="AH35" s="3091"/>
      <c r="AI35" s="3091"/>
      <c r="AJ35" s="3091"/>
      <c r="AK35" s="3091"/>
      <c r="AL35" s="3091"/>
      <c r="AM35" s="3091"/>
      <c r="AN35" s="3091"/>
      <c r="AO35" s="2368"/>
      <c r="AP35" s="2368"/>
      <c r="AQ35" s="2845"/>
    </row>
    <row r="36" spans="1:43" s="2092" customFormat="1" ht="31.5" customHeight="1" x14ac:dyDescent="0.2">
      <c r="A36" s="1949"/>
      <c r="B36" s="166"/>
      <c r="C36" s="2088"/>
      <c r="D36" s="2089"/>
      <c r="E36" s="1950"/>
      <c r="F36" s="2090"/>
      <c r="G36" s="2818"/>
      <c r="H36" s="2818"/>
      <c r="I36" s="2818"/>
      <c r="J36" s="3134"/>
      <c r="K36" s="3136"/>
      <c r="L36" s="3138"/>
      <c r="M36" s="1804"/>
      <c r="N36" s="2855"/>
      <c r="O36" s="2335"/>
      <c r="P36" s="2772"/>
      <c r="Q36" s="3144"/>
      <c r="R36" s="3129"/>
      <c r="S36" s="2799"/>
      <c r="T36" s="3146"/>
      <c r="U36" s="2093" t="s">
        <v>1849</v>
      </c>
      <c r="V36" s="2094">
        <f>0+5400000</f>
        <v>5400000</v>
      </c>
      <c r="W36" s="1043">
        <v>20</v>
      </c>
      <c r="X36" s="1804" t="s">
        <v>61</v>
      </c>
      <c r="Y36" s="3091"/>
      <c r="Z36" s="3091"/>
      <c r="AA36" s="3091"/>
      <c r="AB36" s="3091"/>
      <c r="AC36" s="3091"/>
      <c r="AD36" s="3091"/>
      <c r="AE36" s="3091"/>
      <c r="AF36" s="3091"/>
      <c r="AG36" s="3091"/>
      <c r="AH36" s="3091"/>
      <c r="AI36" s="3091"/>
      <c r="AJ36" s="3091"/>
      <c r="AK36" s="3091"/>
      <c r="AL36" s="3091"/>
      <c r="AM36" s="3091"/>
      <c r="AN36" s="3091"/>
      <c r="AO36" s="2368"/>
      <c r="AP36" s="2368"/>
      <c r="AQ36" s="2845"/>
    </row>
    <row r="37" spans="1:43" s="433" customFormat="1" ht="60" customHeight="1" x14ac:dyDescent="0.2">
      <c r="A37" s="406"/>
      <c r="B37" s="166"/>
      <c r="C37" s="166"/>
      <c r="D37" s="1028"/>
      <c r="E37" s="1950"/>
      <c r="F37" s="1029"/>
      <c r="G37" s="2818"/>
      <c r="H37" s="2818"/>
      <c r="I37" s="2818"/>
      <c r="J37" s="1947">
        <v>90</v>
      </c>
      <c r="K37" s="1996" t="s">
        <v>1850</v>
      </c>
      <c r="L37" s="1996" t="s">
        <v>1851</v>
      </c>
      <c r="M37" s="1997"/>
      <c r="N37" s="2855"/>
      <c r="O37" s="2335"/>
      <c r="P37" s="2772"/>
      <c r="Q37" s="1948">
        <f>(V37)/R29</f>
        <v>0.11639925876952016</v>
      </c>
      <c r="R37" s="3129"/>
      <c r="S37" s="2772"/>
      <c r="T37" s="1996" t="s">
        <v>1852</v>
      </c>
      <c r="U37" s="2095" t="s">
        <v>1853</v>
      </c>
      <c r="V37" s="2096">
        <v>25000000</v>
      </c>
      <c r="W37" s="2097">
        <v>20</v>
      </c>
      <c r="X37" s="1983" t="s">
        <v>61</v>
      </c>
      <c r="Y37" s="3091"/>
      <c r="Z37" s="3091"/>
      <c r="AA37" s="3091"/>
      <c r="AB37" s="3091"/>
      <c r="AC37" s="3091"/>
      <c r="AD37" s="3091"/>
      <c r="AE37" s="3091"/>
      <c r="AF37" s="3091"/>
      <c r="AG37" s="3091"/>
      <c r="AH37" s="3091"/>
      <c r="AI37" s="3091"/>
      <c r="AJ37" s="3091"/>
      <c r="AK37" s="3091"/>
      <c r="AL37" s="3091"/>
      <c r="AM37" s="3091"/>
      <c r="AN37" s="3091"/>
      <c r="AO37" s="2368"/>
      <c r="AP37" s="2368"/>
      <c r="AQ37" s="2845"/>
    </row>
    <row r="38" spans="1:43" s="433" customFormat="1" ht="41.25" customHeight="1" x14ac:dyDescent="0.2">
      <c r="A38" s="406"/>
      <c r="D38" s="1028"/>
      <c r="E38" s="409"/>
      <c r="F38" s="1029"/>
      <c r="G38" s="2818"/>
      <c r="H38" s="2818"/>
      <c r="I38" s="2818"/>
      <c r="J38" s="3105">
        <v>91</v>
      </c>
      <c r="K38" s="2846" t="s">
        <v>1854</v>
      </c>
      <c r="L38" s="2846" t="s">
        <v>1855</v>
      </c>
      <c r="M38" s="3091"/>
      <c r="N38" s="2855"/>
      <c r="O38" s="2335"/>
      <c r="P38" s="2772"/>
      <c r="Q38" s="3130">
        <f>(+V38+V39)/R29</f>
        <v>0.20020672508357468</v>
      </c>
      <c r="R38" s="3129"/>
      <c r="S38" s="2772"/>
      <c r="T38" s="2846" t="s">
        <v>1856</v>
      </c>
      <c r="U38" s="2846" t="s">
        <v>1857</v>
      </c>
      <c r="V38" s="1031">
        <v>25000000</v>
      </c>
      <c r="W38" s="2098">
        <v>21</v>
      </c>
      <c r="X38" s="2099" t="s">
        <v>1858</v>
      </c>
      <c r="Y38" s="3091"/>
      <c r="Z38" s="3091"/>
      <c r="AA38" s="3091"/>
      <c r="AB38" s="3091"/>
      <c r="AC38" s="3091"/>
      <c r="AD38" s="3091"/>
      <c r="AE38" s="3091"/>
      <c r="AF38" s="3091"/>
      <c r="AG38" s="3091"/>
      <c r="AH38" s="3091"/>
      <c r="AI38" s="3091"/>
      <c r="AJ38" s="3091"/>
      <c r="AK38" s="3091"/>
      <c r="AL38" s="3091"/>
      <c r="AM38" s="3091"/>
      <c r="AN38" s="3091"/>
      <c r="AO38" s="2368"/>
      <c r="AP38" s="2368"/>
      <c r="AQ38" s="2845"/>
    </row>
    <row r="39" spans="1:43" s="433" customFormat="1" ht="37.5" customHeight="1" x14ac:dyDescent="0.2">
      <c r="A39" s="406"/>
      <c r="D39" s="1028"/>
      <c r="E39" s="409"/>
      <c r="F39" s="1029"/>
      <c r="G39" s="2818"/>
      <c r="H39" s="2818"/>
      <c r="I39" s="2818"/>
      <c r="J39" s="3105"/>
      <c r="K39" s="2846"/>
      <c r="L39" s="2846"/>
      <c r="M39" s="3091"/>
      <c r="N39" s="3140"/>
      <c r="O39" s="2335"/>
      <c r="P39" s="2772"/>
      <c r="Q39" s="3130"/>
      <c r="R39" s="3129"/>
      <c r="S39" s="2772"/>
      <c r="T39" s="2846"/>
      <c r="U39" s="2846"/>
      <c r="V39" s="1031">
        <v>18000000</v>
      </c>
      <c r="W39" s="1491">
        <v>25</v>
      </c>
      <c r="X39" s="2099" t="s">
        <v>2073</v>
      </c>
      <c r="Y39" s="3091"/>
      <c r="Z39" s="3091"/>
      <c r="AA39" s="3091"/>
      <c r="AB39" s="3091"/>
      <c r="AC39" s="3091"/>
      <c r="AD39" s="3091"/>
      <c r="AE39" s="3091"/>
      <c r="AF39" s="3091"/>
      <c r="AG39" s="3091"/>
      <c r="AH39" s="3091"/>
      <c r="AI39" s="3091"/>
      <c r="AJ39" s="3091"/>
      <c r="AK39" s="3091"/>
      <c r="AL39" s="3091"/>
      <c r="AM39" s="3091"/>
      <c r="AN39" s="3091"/>
      <c r="AO39" s="2368"/>
      <c r="AP39" s="2368"/>
      <c r="AQ39" s="2845"/>
    </row>
    <row r="40" spans="1:43" ht="15" x14ac:dyDescent="0.2">
      <c r="A40" s="532"/>
      <c r="B40" s="25"/>
      <c r="C40" s="25"/>
      <c r="D40" s="532"/>
      <c r="E40" s="25"/>
      <c r="F40" s="533"/>
      <c r="G40" s="530">
        <v>22</v>
      </c>
      <c r="H40" s="1986" t="s">
        <v>1859</v>
      </c>
      <c r="I40" s="1986"/>
      <c r="J40" s="1986"/>
      <c r="K40" s="64"/>
      <c r="L40" s="64"/>
      <c r="M40" s="62"/>
      <c r="N40" s="63"/>
      <c r="O40" s="62"/>
      <c r="P40" s="64"/>
      <c r="Q40" s="62"/>
      <c r="R40" s="515"/>
      <c r="S40" s="64"/>
      <c r="T40" s="64"/>
      <c r="U40" s="64"/>
      <c r="V40" s="531"/>
      <c r="W40" s="2100"/>
      <c r="X40" s="2100"/>
      <c r="Y40" s="62"/>
      <c r="Z40" s="62"/>
      <c r="AA40" s="62"/>
      <c r="AB40" s="62"/>
      <c r="AC40" s="62"/>
      <c r="AD40" s="62"/>
      <c r="AE40" s="62"/>
      <c r="AF40" s="62"/>
      <c r="AG40" s="62"/>
      <c r="AH40" s="62"/>
      <c r="AI40" s="62"/>
      <c r="AJ40" s="508"/>
      <c r="AK40" s="508"/>
      <c r="AL40" s="508"/>
      <c r="AM40" s="508"/>
      <c r="AN40" s="508"/>
      <c r="AO40" s="508"/>
      <c r="AP40" s="508"/>
      <c r="AQ40" s="516"/>
    </row>
    <row r="41" spans="1:43" s="433" customFormat="1" ht="45" customHeight="1" x14ac:dyDescent="0.2">
      <c r="A41" s="1482"/>
      <c r="B41" s="408"/>
      <c r="C41" s="408"/>
      <c r="D41" s="1482"/>
      <c r="E41" s="408"/>
      <c r="F41" s="1483"/>
      <c r="G41" s="2868"/>
      <c r="H41" s="2868"/>
      <c r="I41" s="2868"/>
      <c r="J41" s="3079">
        <v>97</v>
      </c>
      <c r="K41" s="2772" t="s">
        <v>1860</v>
      </c>
      <c r="L41" s="2772" t="s">
        <v>1861</v>
      </c>
      <c r="M41" s="3079"/>
      <c r="N41" s="1947"/>
      <c r="O41" s="2335" t="s">
        <v>1862</v>
      </c>
      <c r="P41" s="2772" t="s">
        <v>1863</v>
      </c>
      <c r="Q41" s="3141">
        <f>SUM(V41+V43)/R41</f>
        <v>1</v>
      </c>
      <c r="R41" s="3129">
        <f>(V41+V43)</f>
        <v>20000000</v>
      </c>
      <c r="S41" s="2772" t="s">
        <v>1864</v>
      </c>
      <c r="T41" s="2772" t="s">
        <v>1865</v>
      </c>
      <c r="U41" s="2475" t="s">
        <v>1866</v>
      </c>
      <c r="V41" s="3127">
        <v>5000000</v>
      </c>
      <c r="W41" s="3128">
        <v>20</v>
      </c>
      <c r="X41" s="2845" t="s">
        <v>1867</v>
      </c>
      <c r="Y41" s="3091">
        <v>20196</v>
      </c>
      <c r="Z41" s="3091">
        <v>20595</v>
      </c>
      <c r="AA41" s="3091">
        <v>29775</v>
      </c>
      <c r="AB41" s="3091">
        <v>9453</v>
      </c>
      <c r="AC41" s="3091">
        <v>1396</v>
      </c>
      <c r="AD41" s="3091">
        <v>167</v>
      </c>
      <c r="AE41" s="3091">
        <v>274</v>
      </c>
      <c r="AF41" s="3091">
        <v>330</v>
      </c>
      <c r="AG41" s="3091">
        <v>0</v>
      </c>
      <c r="AH41" s="3091">
        <v>0</v>
      </c>
      <c r="AI41" s="3091">
        <v>0</v>
      </c>
      <c r="AJ41" s="3091">
        <v>0</v>
      </c>
      <c r="AK41" s="3091">
        <v>3097</v>
      </c>
      <c r="AL41" s="3091">
        <v>2611</v>
      </c>
      <c r="AM41" s="3091">
        <v>50</v>
      </c>
      <c r="AN41" s="3091">
        <v>40791</v>
      </c>
      <c r="AO41" s="2369">
        <v>43832</v>
      </c>
      <c r="AP41" s="2369">
        <v>44196</v>
      </c>
      <c r="AQ41" s="2335" t="s">
        <v>1789</v>
      </c>
    </row>
    <row r="42" spans="1:43" s="433" customFormat="1" ht="26.25" customHeight="1" x14ac:dyDescent="0.2">
      <c r="A42" s="1482"/>
      <c r="B42" s="408"/>
      <c r="C42" s="408"/>
      <c r="D42" s="1482"/>
      <c r="E42" s="408"/>
      <c r="F42" s="1483"/>
      <c r="G42" s="2868"/>
      <c r="H42" s="2868"/>
      <c r="I42" s="2868"/>
      <c r="J42" s="3079"/>
      <c r="K42" s="2772"/>
      <c r="L42" s="2772"/>
      <c r="M42" s="3079"/>
      <c r="N42" s="1947"/>
      <c r="O42" s="2335"/>
      <c r="P42" s="2772"/>
      <c r="Q42" s="3141"/>
      <c r="R42" s="3129"/>
      <c r="S42" s="2772"/>
      <c r="T42" s="2772"/>
      <c r="U42" s="2475"/>
      <c r="V42" s="3127"/>
      <c r="W42" s="3128"/>
      <c r="X42" s="2845"/>
      <c r="Y42" s="3091"/>
      <c r="Z42" s="3091"/>
      <c r="AA42" s="3091"/>
      <c r="AB42" s="3091"/>
      <c r="AC42" s="3091"/>
      <c r="AD42" s="3091"/>
      <c r="AE42" s="3091"/>
      <c r="AF42" s="3091"/>
      <c r="AG42" s="3091"/>
      <c r="AH42" s="3091"/>
      <c r="AI42" s="3091"/>
      <c r="AJ42" s="3091"/>
      <c r="AK42" s="3091"/>
      <c r="AL42" s="3091"/>
      <c r="AM42" s="3091"/>
      <c r="AN42" s="3091"/>
      <c r="AO42" s="2369"/>
      <c r="AP42" s="2369"/>
      <c r="AQ42" s="2335"/>
    </row>
    <row r="43" spans="1:43" s="433" customFormat="1" ht="34.5" customHeight="1" x14ac:dyDescent="0.2">
      <c r="A43" s="1482"/>
      <c r="B43" s="408"/>
      <c r="C43" s="408"/>
      <c r="D43" s="1482"/>
      <c r="E43" s="408"/>
      <c r="F43" s="1483"/>
      <c r="G43" s="2868"/>
      <c r="H43" s="2868"/>
      <c r="I43" s="2868"/>
      <c r="J43" s="3079"/>
      <c r="K43" s="2772"/>
      <c r="L43" s="2772"/>
      <c r="M43" s="3079"/>
      <c r="N43" s="1947" t="s">
        <v>1868</v>
      </c>
      <c r="O43" s="2335"/>
      <c r="P43" s="2772"/>
      <c r="Q43" s="3141"/>
      <c r="R43" s="3129"/>
      <c r="S43" s="2772"/>
      <c r="T43" s="2772"/>
      <c r="U43" s="3126" t="s">
        <v>1869</v>
      </c>
      <c r="V43" s="3127">
        <v>15000000</v>
      </c>
      <c r="W43" s="3128">
        <v>20</v>
      </c>
      <c r="X43" s="2845" t="s">
        <v>1867</v>
      </c>
      <c r="Y43" s="3091"/>
      <c r="Z43" s="3091"/>
      <c r="AA43" s="3091"/>
      <c r="AB43" s="3091"/>
      <c r="AC43" s="3091"/>
      <c r="AD43" s="3091"/>
      <c r="AE43" s="3091"/>
      <c r="AF43" s="3091"/>
      <c r="AG43" s="3091"/>
      <c r="AH43" s="3091"/>
      <c r="AI43" s="3091"/>
      <c r="AJ43" s="3091"/>
      <c r="AK43" s="3091"/>
      <c r="AL43" s="3091"/>
      <c r="AM43" s="3091"/>
      <c r="AN43" s="3091"/>
      <c r="AO43" s="2369"/>
      <c r="AP43" s="2369"/>
      <c r="AQ43" s="2335"/>
    </row>
    <row r="44" spans="1:43" s="433" customFormat="1" ht="24" customHeight="1" x14ac:dyDescent="0.2">
      <c r="A44" s="1482"/>
      <c r="B44" s="408"/>
      <c r="C44" s="408"/>
      <c r="D44" s="1482"/>
      <c r="E44" s="408"/>
      <c r="F44" s="1483"/>
      <c r="G44" s="2868"/>
      <c r="H44" s="2868"/>
      <c r="I44" s="2868"/>
      <c r="J44" s="3079"/>
      <c r="K44" s="2772"/>
      <c r="L44" s="2772"/>
      <c r="M44" s="3079"/>
      <c r="N44" s="1947"/>
      <c r="O44" s="2335"/>
      <c r="P44" s="2772"/>
      <c r="Q44" s="3141"/>
      <c r="R44" s="3129"/>
      <c r="S44" s="2772"/>
      <c r="T44" s="2772"/>
      <c r="U44" s="3126"/>
      <c r="V44" s="3127"/>
      <c r="W44" s="3128"/>
      <c r="X44" s="2845"/>
      <c r="Y44" s="3091"/>
      <c r="Z44" s="3091"/>
      <c r="AA44" s="3091"/>
      <c r="AB44" s="3091"/>
      <c r="AC44" s="3091"/>
      <c r="AD44" s="3091"/>
      <c r="AE44" s="3091"/>
      <c r="AF44" s="3091"/>
      <c r="AG44" s="3091"/>
      <c r="AH44" s="3091"/>
      <c r="AI44" s="3091"/>
      <c r="AJ44" s="3091"/>
      <c r="AK44" s="3091"/>
      <c r="AL44" s="3091"/>
      <c r="AM44" s="3091"/>
      <c r="AN44" s="3091"/>
      <c r="AO44" s="2369"/>
      <c r="AP44" s="2369"/>
      <c r="AQ44" s="2335"/>
    </row>
    <row r="45" spans="1:43" ht="15" x14ac:dyDescent="0.2">
      <c r="A45" s="534"/>
      <c r="B45" s="535"/>
      <c r="C45" s="536"/>
      <c r="D45" s="526">
        <v>7</v>
      </c>
      <c r="E45" s="527" t="s">
        <v>1870</v>
      </c>
      <c r="F45" s="527"/>
      <c r="G45" s="1988"/>
      <c r="H45" s="1988"/>
      <c r="I45" s="1988"/>
      <c r="J45" s="1988"/>
      <c r="K45" s="457"/>
      <c r="L45" s="457"/>
      <c r="M45" s="1988"/>
      <c r="N45" s="458"/>
      <c r="O45" s="458"/>
      <c r="P45" s="457"/>
      <c r="Q45" s="537"/>
      <c r="R45" s="538"/>
      <c r="S45" s="457"/>
      <c r="T45" s="457"/>
      <c r="U45" s="457"/>
      <c r="V45" s="539"/>
      <c r="W45" s="114"/>
      <c r="X45" s="458"/>
      <c r="Y45" s="458"/>
      <c r="Z45" s="458"/>
      <c r="AA45" s="462"/>
      <c r="AB45" s="462"/>
      <c r="AC45" s="462"/>
      <c r="AD45" s="462"/>
      <c r="AE45" s="462"/>
      <c r="AF45" s="462"/>
      <c r="AG45" s="462"/>
      <c r="AH45" s="540"/>
      <c r="AI45" s="540"/>
      <c r="AJ45" s="541"/>
      <c r="AK45" s="541"/>
      <c r="AL45" s="542"/>
      <c r="AM45" s="541"/>
      <c r="AN45" s="543"/>
      <c r="AO45" s="543"/>
      <c r="AP45" s="543"/>
      <c r="AQ45" s="544"/>
    </row>
    <row r="46" spans="1:43" ht="15" x14ac:dyDescent="0.2">
      <c r="A46" s="534"/>
      <c r="B46" s="535"/>
      <c r="C46" s="535"/>
      <c r="D46" s="2049"/>
      <c r="E46" s="2050"/>
      <c r="F46" s="2051"/>
      <c r="G46" s="2101">
        <v>23</v>
      </c>
      <c r="H46" s="2102" t="s">
        <v>1871</v>
      </c>
      <c r="I46" s="2103"/>
      <c r="J46" s="2103"/>
      <c r="K46" s="2104"/>
      <c r="L46" s="2104"/>
      <c r="M46" s="2100"/>
      <c r="N46" s="2061"/>
      <c r="O46" s="2100"/>
      <c r="P46" s="2104"/>
      <c r="Q46" s="2100"/>
      <c r="R46" s="2105"/>
      <c r="S46" s="2104"/>
      <c r="T46" s="2104"/>
      <c r="U46" s="2104"/>
      <c r="V46" s="2106"/>
      <c r="W46" s="2100"/>
      <c r="X46" s="2100"/>
      <c r="Y46" s="2100"/>
      <c r="Z46" s="2100"/>
      <c r="AA46" s="2100"/>
      <c r="AB46" s="2100"/>
      <c r="AC46" s="2100"/>
      <c r="AD46" s="2100"/>
      <c r="AE46" s="2100"/>
      <c r="AF46" s="2100"/>
      <c r="AG46" s="2100"/>
      <c r="AH46" s="2100"/>
      <c r="AI46" s="2100"/>
      <c r="AJ46" s="2107"/>
      <c r="AK46" s="2107"/>
      <c r="AL46" s="2108"/>
      <c r="AM46" s="2107"/>
      <c r="AN46" s="2107"/>
      <c r="AO46" s="2107"/>
      <c r="AP46" s="2107"/>
      <c r="AQ46" s="2109"/>
    </row>
    <row r="47" spans="1:43" s="433" customFormat="1" ht="129.75" customHeight="1" x14ac:dyDescent="0.2">
      <c r="A47" s="1484"/>
      <c r="B47" s="1485"/>
      <c r="C47" s="1485"/>
      <c r="D47" s="1486"/>
      <c r="E47" s="545"/>
      <c r="F47" s="1487"/>
      <c r="G47" s="2021"/>
      <c r="H47" s="1999"/>
      <c r="I47" s="2000"/>
      <c r="J47" s="2110">
        <v>102</v>
      </c>
      <c r="K47" s="2111" t="s">
        <v>1872</v>
      </c>
      <c r="L47" s="2111" t="s">
        <v>1873</v>
      </c>
      <c r="M47" s="2110"/>
      <c r="N47" s="1947" t="s">
        <v>1874</v>
      </c>
      <c r="O47" s="2001" t="s">
        <v>1875</v>
      </c>
      <c r="P47" s="2002" t="s">
        <v>1876</v>
      </c>
      <c r="Q47" s="2112">
        <f>V47/R47</f>
        <v>1</v>
      </c>
      <c r="R47" s="2113">
        <f>V47</f>
        <v>20000000</v>
      </c>
      <c r="S47" s="2002" t="s">
        <v>1981</v>
      </c>
      <c r="T47" s="2111" t="s">
        <v>1877</v>
      </c>
      <c r="U47" s="2020" t="s">
        <v>1878</v>
      </c>
      <c r="V47" s="2096">
        <v>20000000</v>
      </c>
      <c r="W47" s="2001">
        <v>20</v>
      </c>
      <c r="X47" s="2001" t="s">
        <v>1879</v>
      </c>
      <c r="Y47" s="1981">
        <v>20196</v>
      </c>
      <c r="Z47" s="1981">
        <v>20595</v>
      </c>
      <c r="AA47" s="1981">
        <v>29775</v>
      </c>
      <c r="AB47" s="1981">
        <v>9453</v>
      </c>
      <c r="AC47" s="1981">
        <v>1396</v>
      </c>
      <c r="AD47" s="1981">
        <v>167</v>
      </c>
      <c r="AE47" s="1981">
        <v>274</v>
      </c>
      <c r="AF47" s="1981">
        <v>330</v>
      </c>
      <c r="AG47" s="1981">
        <v>0</v>
      </c>
      <c r="AH47" s="1981">
        <v>0</v>
      </c>
      <c r="AI47" s="1981">
        <v>0</v>
      </c>
      <c r="AJ47" s="1981">
        <v>0</v>
      </c>
      <c r="AK47" s="1981">
        <v>3097</v>
      </c>
      <c r="AL47" s="1981">
        <v>2611</v>
      </c>
      <c r="AM47" s="1981">
        <v>50</v>
      </c>
      <c r="AN47" s="1444">
        <v>40791</v>
      </c>
      <c r="AO47" s="2114">
        <v>43832</v>
      </c>
      <c r="AP47" s="1489">
        <v>44196</v>
      </c>
      <c r="AQ47" s="2001" t="s">
        <v>1789</v>
      </c>
    </row>
    <row r="48" spans="1:43" ht="25.5" customHeight="1" x14ac:dyDescent="0.2">
      <c r="A48" s="547"/>
      <c r="B48" s="548"/>
      <c r="C48" s="548"/>
      <c r="D48" s="547"/>
      <c r="E48" s="548"/>
      <c r="F48" s="549"/>
      <c r="G48" s="530">
        <v>24</v>
      </c>
      <c r="H48" s="1986" t="s">
        <v>1880</v>
      </c>
      <c r="I48" s="1986"/>
      <c r="J48" s="1986"/>
      <c r="K48" s="64"/>
      <c r="L48" s="64"/>
      <c r="M48" s="1986"/>
      <c r="N48" s="63"/>
      <c r="O48" s="1986"/>
      <c r="P48" s="64"/>
      <c r="Q48" s="503"/>
      <c r="R48" s="550"/>
      <c r="S48" s="550"/>
      <c r="T48" s="64"/>
      <c r="U48" s="64"/>
      <c r="V48" s="531"/>
      <c r="W48" s="502"/>
      <c r="X48" s="1986"/>
      <c r="Y48" s="1986"/>
      <c r="Z48" s="1986"/>
      <c r="AA48" s="1986"/>
      <c r="AB48" s="1986"/>
      <c r="AC48" s="1986"/>
      <c r="AD48" s="1986"/>
      <c r="AE48" s="1986"/>
      <c r="AF48" s="1986"/>
      <c r="AG48" s="1986"/>
      <c r="AH48" s="507"/>
      <c r="AI48" s="507"/>
      <c r="AJ48" s="508"/>
      <c r="AK48" s="508"/>
      <c r="AL48" s="508"/>
      <c r="AM48" s="508"/>
      <c r="AN48" s="508"/>
      <c r="AO48" s="508"/>
      <c r="AP48" s="508"/>
      <c r="AQ48" s="516"/>
    </row>
    <row r="49" spans="1:43" ht="58.5" customHeight="1" x14ac:dyDescent="0.2">
      <c r="A49" s="116"/>
      <c r="B49" s="8"/>
      <c r="C49" s="8"/>
      <c r="D49" s="116"/>
      <c r="E49" s="8"/>
      <c r="F49" s="117"/>
      <c r="G49" s="1010"/>
      <c r="H49" s="1010"/>
      <c r="I49" s="1011"/>
      <c r="J49" s="2948">
        <v>104</v>
      </c>
      <c r="K49" s="3121" t="s">
        <v>2070</v>
      </c>
      <c r="L49" s="3000" t="s">
        <v>1882</v>
      </c>
      <c r="M49" s="3111"/>
      <c r="N49" s="2999" t="s">
        <v>1883</v>
      </c>
      <c r="O49" s="2877" t="s">
        <v>1884</v>
      </c>
      <c r="P49" s="3115" t="s">
        <v>1885</v>
      </c>
      <c r="Q49" s="2115">
        <f>+V49/R49</f>
        <v>0.45</v>
      </c>
      <c r="R49" s="3117">
        <f>SUM(V49:V52)</f>
        <v>120000000</v>
      </c>
      <c r="S49" s="2877" t="s">
        <v>1881</v>
      </c>
      <c r="T49" s="3115" t="s">
        <v>1886</v>
      </c>
      <c r="U49" s="199" t="s">
        <v>1887</v>
      </c>
      <c r="V49" s="967">
        <f>20000000+46000000-12000000</f>
        <v>54000000</v>
      </c>
      <c r="W49" s="2116" t="s">
        <v>376</v>
      </c>
      <c r="X49" s="1976" t="s">
        <v>61</v>
      </c>
      <c r="Y49" s="3111">
        <v>20196</v>
      </c>
      <c r="Z49" s="3111">
        <v>20595</v>
      </c>
      <c r="AA49" s="3111">
        <v>29775</v>
      </c>
      <c r="AB49" s="3111">
        <v>9453</v>
      </c>
      <c r="AC49" s="3111">
        <v>1396</v>
      </c>
      <c r="AD49" s="3111">
        <v>167</v>
      </c>
      <c r="AE49" s="3111">
        <v>274</v>
      </c>
      <c r="AF49" s="3111">
        <v>330</v>
      </c>
      <c r="AG49" s="3111">
        <v>0</v>
      </c>
      <c r="AH49" s="3111">
        <v>0</v>
      </c>
      <c r="AI49" s="3111">
        <v>0</v>
      </c>
      <c r="AJ49" s="3111">
        <v>0</v>
      </c>
      <c r="AK49" s="3111">
        <v>3097</v>
      </c>
      <c r="AL49" s="3111">
        <v>2611</v>
      </c>
      <c r="AM49" s="3111">
        <v>50</v>
      </c>
      <c r="AN49" s="3111">
        <v>40791</v>
      </c>
      <c r="AO49" s="2368">
        <v>43832</v>
      </c>
      <c r="AP49" s="2837">
        <v>44196</v>
      </c>
      <c r="AQ49" s="3114" t="s">
        <v>1789</v>
      </c>
    </row>
    <row r="50" spans="1:43" ht="58.5" customHeight="1" x14ac:dyDescent="0.2">
      <c r="A50" s="116"/>
      <c r="B50" s="8"/>
      <c r="C50" s="8"/>
      <c r="D50" s="116"/>
      <c r="E50" s="8"/>
      <c r="F50" s="117"/>
      <c r="G50" s="1010"/>
      <c r="H50" s="1010"/>
      <c r="I50" s="1011"/>
      <c r="J50" s="3120"/>
      <c r="K50" s="3122"/>
      <c r="L50" s="3123"/>
      <c r="M50" s="3124"/>
      <c r="N50" s="3125"/>
      <c r="O50" s="2820"/>
      <c r="P50" s="3116"/>
      <c r="Q50" s="2115">
        <f>+V50/R49</f>
        <v>0.1</v>
      </c>
      <c r="R50" s="3118"/>
      <c r="S50" s="2820"/>
      <c r="T50" s="3116"/>
      <c r="U50" s="2025" t="s">
        <v>1888</v>
      </c>
      <c r="V50" s="967">
        <f>0+12000000</f>
        <v>12000000</v>
      </c>
      <c r="W50" s="2116" t="s">
        <v>376</v>
      </c>
      <c r="X50" s="1976" t="s">
        <v>61</v>
      </c>
      <c r="Y50" s="2328"/>
      <c r="Z50" s="2328"/>
      <c r="AA50" s="2328"/>
      <c r="AB50" s="2328"/>
      <c r="AC50" s="2328"/>
      <c r="AD50" s="2328"/>
      <c r="AE50" s="2328"/>
      <c r="AF50" s="2328"/>
      <c r="AG50" s="2328"/>
      <c r="AH50" s="2328"/>
      <c r="AI50" s="2328"/>
      <c r="AJ50" s="2328"/>
      <c r="AK50" s="2328"/>
      <c r="AL50" s="2328"/>
      <c r="AM50" s="2328"/>
      <c r="AN50" s="2328"/>
      <c r="AO50" s="2369"/>
      <c r="AP50" s="2838"/>
      <c r="AQ50" s="3113"/>
    </row>
    <row r="51" spans="1:43" ht="86.25" customHeight="1" x14ac:dyDescent="0.2">
      <c r="A51" s="116"/>
      <c r="B51" s="8"/>
      <c r="C51" s="8"/>
      <c r="D51" s="116"/>
      <c r="E51" s="8"/>
      <c r="F51" s="117"/>
      <c r="G51" s="1010"/>
      <c r="H51" s="1010"/>
      <c r="I51" s="1011"/>
      <c r="J51" s="2008">
        <v>105</v>
      </c>
      <c r="K51" s="2014" t="s">
        <v>1889</v>
      </c>
      <c r="L51" s="2014" t="s">
        <v>1882</v>
      </c>
      <c r="M51" s="1992"/>
      <c r="N51" s="3125"/>
      <c r="O51" s="2820"/>
      <c r="P51" s="3116"/>
      <c r="Q51" s="969">
        <f>+V51/R49</f>
        <v>3.1987500000000002E-2</v>
      </c>
      <c r="R51" s="3118"/>
      <c r="S51" s="2820"/>
      <c r="T51" s="3116"/>
      <c r="U51" s="2117" t="s">
        <v>1890</v>
      </c>
      <c r="V51" s="2118">
        <f>50000000-46161500</f>
        <v>3838500</v>
      </c>
      <c r="W51" s="2119" t="s">
        <v>376</v>
      </c>
      <c r="X51" s="1976" t="s">
        <v>61</v>
      </c>
      <c r="Y51" s="2328"/>
      <c r="Z51" s="2328"/>
      <c r="AA51" s="2328"/>
      <c r="AB51" s="2328"/>
      <c r="AC51" s="2328"/>
      <c r="AD51" s="2328"/>
      <c r="AE51" s="2328"/>
      <c r="AF51" s="2328"/>
      <c r="AG51" s="2328"/>
      <c r="AH51" s="2328"/>
      <c r="AI51" s="2328"/>
      <c r="AJ51" s="2328"/>
      <c r="AK51" s="2328"/>
      <c r="AL51" s="2328"/>
      <c r="AM51" s="2328"/>
      <c r="AN51" s="2328"/>
      <c r="AO51" s="3112"/>
      <c r="AP51" s="3113"/>
      <c r="AQ51" s="3113"/>
    </row>
    <row r="52" spans="1:43" ht="78" customHeight="1" x14ac:dyDescent="0.2">
      <c r="A52" s="116"/>
      <c r="B52" s="8"/>
      <c r="C52" s="8"/>
      <c r="D52" s="116"/>
      <c r="E52" s="8"/>
      <c r="F52" s="117"/>
      <c r="G52" s="1010"/>
      <c r="H52" s="1010"/>
      <c r="I52" s="1011"/>
      <c r="J52" s="2008">
        <v>106</v>
      </c>
      <c r="K52" s="2014" t="s">
        <v>1891</v>
      </c>
      <c r="L52" s="2014" t="s">
        <v>1892</v>
      </c>
      <c r="M52" s="2008"/>
      <c r="N52" s="2999"/>
      <c r="O52" s="2877"/>
      <c r="P52" s="3115"/>
      <c r="Q52" s="969">
        <f>+V52/R49</f>
        <v>0.41801250000000001</v>
      </c>
      <c r="R52" s="3117"/>
      <c r="S52" s="3119"/>
      <c r="T52" s="3115"/>
      <c r="U52" s="2117" t="s">
        <v>1893</v>
      </c>
      <c r="V52" s="966">
        <v>50161500</v>
      </c>
      <c r="W52" s="2119" t="s">
        <v>376</v>
      </c>
      <c r="X52" s="1976" t="s">
        <v>61</v>
      </c>
      <c r="Y52" s="3111"/>
      <c r="Z52" s="3111"/>
      <c r="AA52" s="3111"/>
      <c r="AB52" s="3111"/>
      <c r="AC52" s="3111"/>
      <c r="AD52" s="3111"/>
      <c r="AE52" s="3111"/>
      <c r="AF52" s="3111"/>
      <c r="AG52" s="3111"/>
      <c r="AH52" s="3111"/>
      <c r="AI52" s="3111"/>
      <c r="AJ52" s="3111"/>
      <c r="AK52" s="3111"/>
      <c r="AL52" s="3111"/>
      <c r="AM52" s="3111"/>
      <c r="AN52" s="3111"/>
      <c r="AO52" s="2368"/>
      <c r="AP52" s="2837"/>
      <c r="AQ52" s="3114"/>
    </row>
    <row r="53" spans="1:43" s="433" customFormat="1" ht="41.25" customHeight="1" x14ac:dyDescent="0.2">
      <c r="A53" s="406"/>
      <c r="C53" s="407"/>
      <c r="D53" s="166"/>
      <c r="F53" s="407"/>
      <c r="G53" s="1999"/>
      <c r="H53" s="1999"/>
      <c r="I53" s="1999"/>
      <c r="J53" s="2352">
        <v>107</v>
      </c>
      <c r="K53" s="2309" t="s">
        <v>1894</v>
      </c>
      <c r="L53" s="2309" t="s">
        <v>1895</v>
      </c>
      <c r="M53" s="2352"/>
      <c r="N53" s="2845" t="s">
        <v>1896</v>
      </c>
      <c r="O53" s="2352" t="s">
        <v>1897</v>
      </c>
      <c r="P53" s="3106" t="s">
        <v>1898</v>
      </c>
      <c r="Q53" s="3107">
        <f>SUM(V53:V55)/R53</f>
        <v>1</v>
      </c>
      <c r="R53" s="2346">
        <f>SUM(V53:V55)</f>
        <v>200000000</v>
      </c>
      <c r="S53" s="3011" t="s">
        <v>1881</v>
      </c>
      <c r="T53" s="3106" t="s">
        <v>1886</v>
      </c>
      <c r="U53" s="3103" t="s">
        <v>1899</v>
      </c>
      <c r="V53" s="970">
        <v>50000000</v>
      </c>
      <c r="W53" s="1985">
        <v>35</v>
      </c>
      <c r="X53" s="916" t="s">
        <v>1900</v>
      </c>
      <c r="Y53" s="3091">
        <v>20196</v>
      </c>
      <c r="Z53" s="3091">
        <v>20595</v>
      </c>
      <c r="AA53" s="3091">
        <v>29775</v>
      </c>
      <c r="AB53" s="3091">
        <v>9453</v>
      </c>
      <c r="AC53" s="3091">
        <v>1396</v>
      </c>
      <c r="AD53" s="3091">
        <v>167</v>
      </c>
      <c r="AE53" s="3091">
        <v>274</v>
      </c>
      <c r="AF53" s="3091">
        <v>330</v>
      </c>
      <c r="AG53" s="3091">
        <v>0</v>
      </c>
      <c r="AH53" s="3091">
        <v>0</v>
      </c>
      <c r="AI53" s="3091">
        <v>0</v>
      </c>
      <c r="AJ53" s="3091">
        <v>0</v>
      </c>
      <c r="AK53" s="3091">
        <v>3097</v>
      </c>
      <c r="AL53" s="3091">
        <v>2611</v>
      </c>
      <c r="AM53" s="3091">
        <v>50</v>
      </c>
      <c r="AN53" s="3091">
        <v>40791</v>
      </c>
      <c r="AO53" s="2368"/>
      <c r="AP53" s="2837"/>
      <c r="AQ53" s="2195" t="s">
        <v>1789</v>
      </c>
    </row>
    <row r="54" spans="1:43" s="433" customFormat="1" ht="41.25" customHeight="1" x14ac:dyDescent="0.2">
      <c r="A54" s="406"/>
      <c r="C54" s="407"/>
      <c r="D54" s="166"/>
      <c r="F54" s="407"/>
      <c r="G54" s="1999"/>
      <c r="H54" s="1999"/>
      <c r="I54" s="1999"/>
      <c r="J54" s="2352"/>
      <c r="K54" s="2309"/>
      <c r="L54" s="2309"/>
      <c r="M54" s="2352"/>
      <c r="N54" s="2335"/>
      <c r="O54" s="2352"/>
      <c r="P54" s="3106"/>
      <c r="Q54" s="3108"/>
      <c r="R54" s="2346"/>
      <c r="S54" s="3110"/>
      <c r="T54" s="3106"/>
      <c r="U54" s="3104"/>
      <c r="V54" s="970">
        <v>50000000</v>
      </c>
      <c r="W54" s="1985">
        <v>20</v>
      </c>
      <c r="X54" s="916" t="s">
        <v>1901</v>
      </c>
      <c r="Y54" s="2774"/>
      <c r="Z54" s="2774"/>
      <c r="AA54" s="2774"/>
      <c r="AB54" s="2774"/>
      <c r="AC54" s="2774"/>
      <c r="AD54" s="2774"/>
      <c r="AE54" s="2774"/>
      <c r="AF54" s="2774"/>
      <c r="AG54" s="2774"/>
      <c r="AH54" s="2774"/>
      <c r="AI54" s="2774"/>
      <c r="AJ54" s="2774"/>
      <c r="AK54" s="2774"/>
      <c r="AL54" s="2774"/>
      <c r="AM54" s="2774"/>
      <c r="AN54" s="2774"/>
      <c r="AO54" s="2368"/>
      <c r="AP54" s="2837"/>
      <c r="AQ54" s="2195"/>
    </row>
    <row r="55" spans="1:43" s="433" customFormat="1" ht="51.75" customHeight="1" x14ac:dyDescent="0.2">
      <c r="A55" s="406"/>
      <c r="C55" s="407"/>
      <c r="D55" s="166"/>
      <c r="E55" s="166"/>
      <c r="F55" s="407"/>
      <c r="G55" s="1999"/>
      <c r="H55" s="1999"/>
      <c r="I55" s="1999"/>
      <c r="J55" s="2352"/>
      <c r="K55" s="2309"/>
      <c r="L55" s="2309"/>
      <c r="M55" s="2352"/>
      <c r="N55" s="2847"/>
      <c r="O55" s="2352"/>
      <c r="P55" s="3106"/>
      <c r="Q55" s="3109"/>
      <c r="R55" s="2346"/>
      <c r="S55" s="3063"/>
      <c r="T55" s="3106"/>
      <c r="U55" s="1980" t="s">
        <v>1902</v>
      </c>
      <c r="V55" s="970">
        <v>100000000</v>
      </c>
      <c r="W55" s="1985">
        <v>20</v>
      </c>
      <c r="X55" s="916" t="s">
        <v>1901</v>
      </c>
      <c r="Y55" s="3092"/>
      <c r="Z55" s="3092"/>
      <c r="AA55" s="3092"/>
      <c r="AB55" s="3092"/>
      <c r="AC55" s="3092"/>
      <c r="AD55" s="3092"/>
      <c r="AE55" s="3092"/>
      <c r="AF55" s="3092"/>
      <c r="AG55" s="3092"/>
      <c r="AH55" s="3092"/>
      <c r="AI55" s="3092"/>
      <c r="AJ55" s="3092"/>
      <c r="AK55" s="3092"/>
      <c r="AL55" s="3092"/>
      <c r="AM55" s="3092"/>
      <c r="AN55" s="3092"/>
      <c r="AO55" s="2368"/>
      <c r="AP55" s="2837"/>
      <c r="AQ55" s="2195"/>
    </row>
    <row r="56" spans="1:43" ht="15" x14ac:dyDescent="0.2">
      <c r="A56" s="534"/>
      <c r="B56" s="535"/>
      <c r="C56" s="536"/>
      <c r="D56" s="526">
        <v>8</v>
      </c>
      <c r="E56" s="527" t="s">
        <v>1903</v>
      </c>
      <c r="F56" s="527"/>
      <c r="G56" s="2040"/>
      <c r="H56" s="2040"/>
      <c r="I56" s="2040"/>
      <c r="J56" s="551"/>
      <c r="K56" s="155"/>
      <c r="L56" s="155"/>
      <c r="M56" s="156"/>
      <c r="N56" s="552"/>
      <c r="O56" s="552"/>
      <c r="P56" s="155"/>
      <c r="Q56" s="553"/>
      <c r="R56" s="554"/>
      <c r="S56" s="554"/>
      <c r="T56" s="155"/>
      <c r="U56" s="155"/>
      <c r="V56" s="555"/>
      <c r="W56" s="556"/>
      <c r="X56" s="552"/>
      <c r="Y56" s="552"/>
      <c r="Z56" s="552"/>
      <c r="AA56" s="557"/>
      <c r="AB56" s="557"/>
      <c r="AC56" s="557"/>
      <c r="AD56" s="557"/>
      <c r="AE56" s="557"/>
      <c r="AF56" s="557"/>
      <c r="AG56" s="557"/>
      <c r="AH56" s="556"/>
      <c r="AI56" s="556"/>
      <c r="AJ56" s="558"/>
      <c r="AK56" s="558"/>
      <c r="AL56" s="558"/>
      <c r="AM56" s="558"/>
      <c r="AN56" s="559"/>
      <c r="AO56" s="559"/>
      <c r="AP56" s="559"/>
      <c r="AQ56" s="560"/>
    </row>
    <row r="57" spans="1:43" ht="15" customHeight="1" x14ac:dyDescent="0.2">
      <c r="A57" s="534"/>
      <c r="B57" s="535"/>
      <c r="C57" s="535"/>
      <c r="D57" s="2120"/>
      <c r="E57" s="2121"/>
      <c r="F57" s="2122"/>
      <c r="G57" s="530">
        <v>25</v>
      </c>
      <c r="H57" s="1986" t="s">
        <v>1904</v>
      </c>
      <c r="I57" s="1986"/>
      <c r="J57" s="1986"/>
      <c r="K57" s="64"/>
      <c r="L57" s="64"/>
      <c r="M57" s="62"/>
      <c r="N57" s="63"/>
      <c r="O57" s="62"/>
      <c r="P57" s="64"/>
      <c r="Q57" s="62"/>
      <c r="R57" s="515"/>
      <c r="S57" s="515"/>
      <c r="T57" s="64"/>
      <c r="U57" s="64"/>
      <c r="V57" s="531"/>
      <c r="W57" s="62"/>
      <c r="X57" s="62"/>
      <c r="Y57" s="62"/>
      <c r="Z57" s="62"/>
      <c r="AA57" s="62"/>
      <c r="AB57" s="62"/>
      <c r="AC57" s="62"/>
      <c r="AD57" s="62"/>
      <c r="AE57" s="62"/>
      <c r="AF57" s="62"/>
      <c r="AG57" s="62"/>
      <c r="AH57" s="62"/>
      <c r="AI57" s="62"/>
      <c r="AJ57" s="508"/>
      <c r="AK57" s="508"/>
      <c r="AL57" s="508"/>
      <c r="AM57" s="508"/>
      <c r="AN57" s="508"/>
      <c r="AO57" s="508"/>
      <c r="AP57" s="508"/>
      <c r="AQ57" s="516"/>
    </row>
    <row r="58" spans="1:43" s="433" customFormat="1" ht="48" customHeight="1" x14ac:dyDescent="0.2">
      <c r="A58" s="1484"/>
      <c r="B58" s="1485"/>
      <c r="C58" s="1485"/>
      <c r="D58" s="1039"/>
      <c r="E58" s="1040"/>
      <c r="F58" s="489"/>
      <c r="G58" s="882"/>
      <c r="H58" s="882"/>
      <c r="I58" s="882"/>
      <c r="J58" s="3105">
        <v>108</v>
      </c>
      <c r="K58" s="3103" t="s">
        <v>1906</v>
      </c>
      <c r="L58" s="3103" t="s">
        <v>1907</v>
      </c>
      <c r="M58" s="3091"/>
      <c r="N58" s="2845" t="s">
        <v>1908</v>
      </c>
      <c r="O58" s="2845" t="s">
        <v>1909</v>
      </c>
      <c r="P58" s="2772" t="s">
        <v>1910</v>
      </c>
      <c r="Q58" s="3102">
        <f>(+V58+V59)/R58</f>
        <v>0.5</v>
      </c>
      <c r="R58" s="2341">
        <f>+V58+V60</f>
        <v>20000000</v>
      </c>
      <c r="S58" s="2845" t="s">
        <v>1905</v>
      </c>
      <c r="T58" s="3103" t="s">
        <v>1911</v>
      </c>
      <c r="U58" s="3103" t="s">
        <v>1912</v>
      </c>
      <c r="V58" s="3093">
        <v>10000000</v>
      </c>
      <c r="W58" s="3095">
        <v>20</v>
      </c>
      <c r="X58" s="2195" t="s">
        <v>1166</v>
      </c>
      <c r="Y58" s="3091">
        <v>20196</v>
      </c>
      <c r="Z58" s="3091">
        <v>20595</v>
      </c>
      <c r="AA58" s="3091">
        <v>29775</v>
      </c>
      <c r="AB58" s="3091">
        <v>9453</v>
      </c>
      <c r="AC58" s="3091">
        <v>1396</v>
      </c>
      <c r="AD58" s="3091">
        <v>167</v>
      </c>
      <c r="AE58" s="3091">
        <v>274</v>
      </c>
      <c r="AF58" s="3091">
        <v>330</v>
      </c>
      <c r="AG58" s="3091">
        <v>0</v>
      </c>
      <c r="AH58" s="3091">
        <v>0</v>
      </c>
      <c r="AI58" s="3091">
        <v>0</v>
      </c>
      <c r="AJ58" s="3091">
        <v>0</v>
      </c>
      <c r="AK58" s="3091">
        <v>3097</v>
      </c>
      <c r="AL58" s="3091">
        <v>2611</v>
      </c>
      <c r="AM58" s="3091">
        <v>50</v>
      </c>
      <c r="AN58" s="3091">
        <v>40791</v>
      </c>
      <c r="AO58" s="2837">
        <v>43832</v>
      </c>
      <c r="AP58" s="2837">
        <v>44196</v>
      </c>
      <c r="AQ58" s="2845" t="s">
        <v>1789</v>
      </c>
    </row>
    <row r="59" spans="1:43" s="433" customFormat="1" ht="36" customHeight="1" x14ac:dyDescent="0.2">
      <c r="A59" s="1484"/>
      <c r="B59" s="1485"/>
      <c r="C59" s="1485"/>
      <c r="D59" s="1039"/>
      <c r="E59" s="1040"/>
      <c r="F59" s="489"/>
      <c r="G59" s="882"/>
      <c r="H59" s="882"/>
      <c r="I59" s="882"/>
      <c r="J59" s="3081"/>
      <c r="K59" s="3104"/>
      <c r="L59" s="3104"/>
      <c r="M59" s="3092"/>
      <c r="N59" s="2335"/>
      <c r="O59" s="2335"/>
      <c r="P59" s="2772"/>
      <c r="Q59" s="2339"/>
      <c r="R59" s="2341"/>
      <c r="S59" s="2335"/>
      <c r="T59" s="3104"/>
      <c r="U59" s="3104"/>
      <c r="V59" s="3094"/>
      <c r="W59" s="3095"/>
      <c r="X59" s="2195"/>
      <c r="Y59" s="2774"/>
      <c r="Z59" s="2774"/>
      <c r="AA59" s="2774"/>
      <c r="AB59" s="2774"/>
      <c r="AC59" s="2774"/>
      <c r="AD59" s="2774"/>
      <c r="AE59" s="2774"/>
      <c r="AF59" s="2774"/>
      <c r="AG59" s="2774"/>
      <c r="AH59" s="2774"/>
      <c r="AI59" s="2774"/>
      <c r="AJ59" s="2774"/>
      <c r="AK59" s="2774"/>
      <c r="AL59" s="2774"/>
      <c r="AM59" s="2774"/>
      <c r="AN59" s="2774"/>
      <c r="AO59" s="2838"/>
      <c r="AP59" s="2838"/>
      <c r="AQ59" s="2335"/>
    </row>
    <row r="60" spans="1:43" s="433" customFormat="1" ht="95.25" customHeight="1" x14ac:dyDescent="0.2">
      <c r="A60" s="1484"/>
      <c r="B60" s="1485"/>
      <c r="C60" s="1485"/>
      <c r="D60" s="1039"/>
      <c r="E60" s="1040"/>
      <c r="F60" s="489"/>
      <c r="G60" s="882"/>
      <c r="H60" s="882"/>
      <c r="I60" s="882"/>
      <c r="J60" s="2110">
        <v>109</v>
      </c>
      <c r="K60" s="2111" t="s">
        <v>1913</v>
      </c>
      <c r="L60" s="2111" t="s">
        <v>1914</v>
      </c>
      <c r="M60" s="1955"/>
      <c r="N60" s="2847"/>
      <c r="O60" s="2847"/>
      <c r="P60" s="2772"/>
      <c r="Q60" s="2123">
        <f>(V60)/R58</f>
        <v>0.5</v>
      </c>
      <c r="R60" s="2341"/>
      <c r="S60" s="2847"/>
      <c r="T60" s="2111" t="s">
        <v>1915</v>
      </c>
      <c r="U60" s="2111" t="s">
        <v>1916</v>
      </c>
      <c r="V60" s="2054">
        <v>10000000</v>
      </c>
      <c r="W60" s="1985">
        <v>20</v>
      </c>
      <c r="X60" s="1975" t="s">
        <v>61</v>
      </c>
      <c r="Y60" s="3092"/>
      <c r="Z60" s="3092"/>
      <c r="AA60" s="3092"/>
      <c r="AB60" s="3092"/>
      <c r="AC60" s="3092"/>
      <c r="AD60" s="3092"/>
      <c r="AE60" s="3092"/>
      <c r="AF60" s="3092"/>
      <c r="AG60" s="3092"/>
      <c r="AH60" s="3092"/>
      <c r="AI60" s="3092"/>
      <c r="AJ60" s="3092"/>
      <c r="AK60" s="3092"/>
      <c r="AL60" s="3092"/>
      <c r="AM60" s="3092"/>
      <c r="AN60" s="3092"/>
      <c r="AO60" s="2839"/>
      <c r="AP60" s="2839"/>
      <c r="AQ60" s="2847"/>
    </row>
    <row r="61" spans="1:43" ht="15" x14ac:dyDescent="0.2">
      <c r="A61" s="547"/>
      <c r="B61" s="548"/>
      <c r="C61" s="548"/>
      <c r="D61" s="547"/>
      <c r="E61" s="548"/>
      <c r="F61" s="549"/>
      <c r="G61" s="530">
        <v>26</v>
      </c>
      <c r="H61" s="1986" t="s">
        <v>1917</v>
      </c>
      <c r="I61" s="1986"/>
      <c r="J61" s="1986"/>
      <c r="K61" s="64"/>
      <c r="L61" s="64"/>
      <c r="M61" s="62"/>
      <c r="N61" s="63"/>
      <c r="O61" s="62"/>
      <c r="P61" s="64"/>
      <c r="Q61" s="62"/>
      <c r="R61" s="515"/>
      <c r="S61" s="515"/>
      <c r="T61" s="64"/>
      <c r="U61" s="64"/>
      <c r="V61" s="531"/>
      <c r="W61" s="62"/>
      <c r="X61" s="62"/>
      <c r="Y61" s="62"/>
      <c r="Z61" s="62"/>
      <c r="AA61" s="62"/>
      <c r="AB61" s="62"/>
      <c r="AC61" s="62"/>
      <c r="AD61" s="62"/>
      <c r="AE61" s="62"/>
      <c r="AF61" s="62"/>
      <c r="AG61" s="62"/>
      <c r="AH61" s="62"/>
      <c r="AI61" s="62"/>
      <c r="AJ61" s="508"/>
      <c r="AK61" s="508"/>
      <c r="AL61" s="508"/>
      <c r="AM61" s="508"/>
      <c r="AN61" s="508"/>
      <c r="AO61" s="508"/>
      <c r="AP61" s="508"/>
      <c r="AQ61" s="516"/>
    </row>
    <row r="62" spans="1:43" ht="86.25" customHeight="1" x14ac:dyDescent="0.2">
      <c r="A62" s="534" t="s">
        <v>485</v>
      </c>
      <c r="B62" s="535"/>
      <c r="C62" s="535"/>
      <c r="D62" s="534"/>
      <c r="E62" s="535"/>
      <c r="F62" s="536"/>
      <c r="G62" s="1942"/>
      <c r="H62" s="2016"/>
      <c r="I62" s="2017"/>
      <c r="J62" s="1976">
        <v>110</v>
      </c>
      <c r="K62" s="2012" t="s">
        <v>1918</v>
      </c>
      <c r="L62" s="2012" t="s">
        <v>1919</v>
      </c>
      <c r="M62" s="1008"/>
      <c r="N62" s="2005" t="s">
        <v>1920</v>
      </c>
      <c r="O62" s="2005" t="s">
        <v>1921</v>
      </c>
      <c r="P62" s="2012" t="s">
        <v>1922</v>
      </c>
      <c r="Q62" s="1490">
        <f>+V62/R62</f>
        <v>1</v>
      </c>
      <c r="R62" s="971">
        <f>+V62</f>
        <v>700000000</v>
      </c>
      <c r="S62" s="175" t="s">
        <v>1923</v>
      </c>
      <c r="T62" s="175" t="s">
        <v>1924</v>
      </c>
      <c r="U62" s="1308" t="s">
        <v>1925</v>
      </c>
      <c r="V62" s="966">
        <v>700000000</v>
      </c>
      <c r="W62" s="1015">
        <v>25</v>
      </c>
      <c r="X62" s="2005" t="s">
        <v>1926</v>
      </c>
      <c r="Y62" s="1987">
        <v>20196</v>
      </c>
      <c r="Z62" s="1987">
        <v>20595</v>
      </c>
      <c r="AA62" s="1987">
        <v>29775</v>
      </c>
      <c r="AB62" s="1987">
        <v>9453</v>
      </c>
      <c r="AC62" s="1987">
        <v>1396</v>
      </c>
      <c r="AD62" s="1987">
        <v>167</v>
      </c>
      <c r="AE62" s="1987">
        <v>274</v>
      </c>
      <c r="AF62" s="1987">
        <v>330</v>
      </c>
      <c r="AG62" s="1987">
        <v>0</v>
      </c>
      <c r="AH62" s="1987">
        <v>0</v>
      </c>
      <c r="AI62" s="1987">
        <v>0</v>
      </c>
      <c r="AJ62" s="1987">
        <v>0</v>
      </c>
      <c r="AK62" s="1987">
        <v>3097</v>
      </c>
      <c r="AL62" s="1987">
        <v>2611</v>
      </c>
      <c r="AM62" s="1987">
        <v>50</v>
      </c>
      <c r="AN62" s="1305">
        <v>40791</v>
      </c>
      <c r="AO62" s="2124">
        <v>43832</v>
      </c>
      <c r="AP62" s="2125">
        <v>44196</v>
      </c>
      <c r="AQ62" s="2015" t="s">
        <v>1789</v>
      </c>
    </row>
    <row r="63" spans="1:43" ht="15" x14ac:dyDescent="0.2">
      <c r="A63" s="547"/>
      <c r="B63" s="548"/>
      <c r="C63" s="549"/>
      <c r="D63" s="1951"/>
      <c r="E63" s="548"/>
      <c r="F63" s="549"/>
      <c r="G63" s="2126">
        <v>27</v>
      </c>
      <c r="H63" s="1986" t="s">
        <v>1927</v>
      </c>
      <c r="I63" s="1986"/>
      <c r="J63" s="2127"/>
      <c r="K63" s="2128"/>
      <c r="L63" s="2128"/>
      <c r="M63" s="2060"/>
      <c r="N63" s="2052"/>
      <c r="O63" s="2060"/>
      <c r="P63" s="2128"/>
      <c r="Q63" s="2060"/>
      <c r="R63" s="2129"/>
      <c r="S63" s="2129"/>
      <c r="T63" s="2128"/>
      <c r="U63" s="2128"/>
      <c r="V63" s="2130"/>
      <c r="W63" s="2060"/>
      <c r="X63" s="2060"/>
      <c r="Y63" s="2060"/>
      <c r="Z63" s="2060"/>
      <c r="AA63" s="2060"/>
      <c r="AB63" s="2060"/>
      <c r="AC63" s="2060"/>
      <c r="AD63" s="2060"/>
      <c r="AE63" s="2060"/>
      <c r="AF63" s="2060"/>
      <c r="AG63" s="2060"/>
      <c r="AH63" s="2060"/>
      <c r="AI63" s="2060"/>
      <c r="AJ63" s="2131"/>
      <c r="AK63" s="2131"/>
      <c r="AL63" s="2131"/>
      <c r="AM63" s="2131"/>
      <c r="AN63" s="2131"/>
      <c r="AO63" s="2131"/>
      <c r="AP63" s="2131"/>
      <c r="AQ63" s="2132"/>
    </row>
    <row r="64" spans="1:43" s="1072" customFormat="1" ht="75" customHeight="1" x14ac:dyDescent="0.2">
      <c r="A64" s="1951"/>
      <c r="B64" s="1951"/>
      <c r="C64" s="549"/>
      <c r="D64" s="1951"/>
      <c r="E64" s="1951"/>
      <c r="F64" s="549"/>
      <c r="G64" s="2133"/>
      <c r="H64" s="2134"/>
      <c r="I64" s="2135"/>
      <c r="J64" s="3082">
        <v>111</v>
      </c>
      <c r="K64" s="3073" t="s">
        <v>1928</v>
      </c>
      <c r="L64" s="3073" t="s">
        <v>1929</v>
      </c>
      <c r="M64" s="3085"/>
      <c r="N64" s="3088" t="s">
        <v>1930</v>
      </c>
      <c r="O64" s="3076" t="s">
        <v>1931</v>
      </c>
      <c r="P64" s="3096" t="s">
        <v>1932</v>
      </c>
      <c r="Q64" s="3099">
        <f>SUM(V64:V69)/R64</f>
        <v>1</v>
      </c>
      <c r="R64" s="3070">
        <f>SUM(V64:V69)</f>
        <v>3762000000</v>
      </c>
      <c r="S64" s="3073" t="s">
        <v>1933</v>
      </c>
      <c r="T64" s="3076" t="s">
        <v>1934</v>
      </c>
      <c r="U64" s="1066" t="s">
        <v>1935</v>
      </c>
      <c r="V64" s="1067">
        <f>3762000000-3365000000-369000000</f>
        <v>28000000</v>
      </c>
      <c r="W64" s="1068">
        <v>25</v>
      </c>
      <c r="X64" s="1065" t="s">
        <v>1808</v>
      </c>
      <c r="Y64" s="1069">
        <v>20196</v>
      </c>
      <c r="Z64" s="1069">
        <v>20595</v>
      </c>
      <c r="AA64" s="1069">
        <v>29775</v>
      </c>
      <c r="AB64" s="1069">
        <v>9453</v>
      </c>
      <c r="AC64" s="1069">
        <v>1396</v>
      </c>
      <c r="AD64" s="1069">
        <v>167</v>
      </c>
      <c r="AE64" s="1069">
        <v>274</v>
      </c>
      <c r="AF64" s="1069">
        <v>330</v>
      </c>
      <c r="AG64" s="1069">
        <v>0</v>
      </c>
      <c r="AH64" s="1069">
        <v>0</v>
      </c>
      <c r="AI64" s="1069">
        <v>0</v>
      </c>
      <c r="AJ64" s="1069">
        <v>0</v>
      </c>
      <c r="AK64" s="1069">
        <v>3097</v>
      </c>
      <c r="AL64" s="1069">
        <v>2611</v>
      </c>
      <c r="AM64" s="1069">
        <v>50</v>
      </c>
      <c r="AN64" s="1070">
        <v>40791</v>
      </c>
      <c r="AO64" s="1071">
        <v>43832</v>
      </c>
      <c r="AP64" s="1071">
        <v>44196</v>
      </c>
      <c r="AQ64" s="1064" t="s">
        <v>1789</v>
      </c>
    </row>
    <row r="65" spans="1:43" s="1072" customFormat="1" ht="36.75" customHeight="1" x14ac:dyDescent="0.2">
      <c r="A65" s="1951"/>
      <c r="B65" s="1951"/>
      <c r="C65" s="549"/>
      <c r="D65" s="1951"/>
      <c r="E65" s="1951"/>
      <c r="F65" s="549"/>
      <c r="G65" s="588"/>
      <c r="H65" s="1546"/>
      <c r="I65" s="593"/>
      <c r="J65" s="3083"/>
      <c r="K65" s="3074"/>
      <c r="L65" s="3074"/>
      <c r="M65" s="3086"/>
      <c r="N65" s="3089"/>
      <c r="O65" s="3077"/>
      <c r="P65" s="3097"/>
      <c r="Q65" s="3100"/>
      <c r="R65" s="3071"/>
      <c r="S65" s="3074"/>
      <c r="T65" s="3077"/>
      <c r="U65" s="1073" t="s">
        <v>1936</v>
      </c>
      <c r="V65" s="1067">
        <v>2169000000</v>
      </c>
      <c r="W65" s="1068">
        <v>25</v>
      </c>
      <c r="X65" s="1065" t="s">
        <v>1808</v>
      </c>
      <c r="Y65" s="1069"/>
      <c r="Z65" s="1069"/>
      <c r="AA65" s="1069"/>
      <c r="AB65" s="1069"/>
      <c r="AC65" s="1069"/>
      <c r="AD65" s="1069"/>
      <c r="AE65" s="1069"/>
      <c r="AF65" s="1069"/>
      <c r="AG65" s="1069"/>
      <c r="AH65" s="1069"/>
      <c r="AI65" s="1069"/>
      <c r="AJ65" s="1069"/>
      <c r="AK65" s="1069"/>
      <c r="AL65" s="1069"/>
      <c r="AM65" s="1069"/>
      <c r="AN65" s="1070"/>
      <c r="AO65" s="1071"/>
      <c r="AP65" s="1071"/>
      <c r="AQ65" s="1064"/>
    </row>
    <row r="66" spans="1:43" s="1072" customFormat="1" ht="38.25" customHeight="1" x14ac:dyDescent="0.2">
      <c r="A66" s="1951"/>
      <c r="B66" s="1951"/>
      <c r="C66" s="549"/>
      <c r="D66" s="1951"/>
      <c r="E66" s="1951"/>
      <c r="F66" s="549"/>
      <c r="G66" s="588"/>
      <c r="H66" s="1546"/>
      <c r="I66" s="593"/>
      <c r="J66" s="3083"/>
      <c r="K66" s="3074"/>
      <c r="L66" s="3074"/>
      <c r="M66" s="3086"/>
      <c r="N66" s="3089"/>
      <c r="O66" s="3077"/>
      <c r="P66" s="3097"/>
      <c r="Q66" s="3100"/>
      <c r="R66" s="3071"/>
      <c r="S66" s="3074"/>
      <c r="T66" s="3077"/>
      <c r="U66" s="1073" t="s">
        <v>1937</v>
      </c>
      <c r="V66" s="1067">
        <v>349000000</v>
      </c>
      <c r="W66" s="1068">
        <v>25</v>
      </c>
      <c r="X66" s="1065" t="s">
        <v>1808</v>
      </c>
      <c r="Y66" s="1069"/>
      <c r="Z66" s="1069"/>
      <c r="AA66" s="1069"/>
      <c r="AB66" s="1069"/>
      <c r="AC66" s="1069"/>
      <c r="AD66" s="1069"/>
      <c r="AE66" s="1069"/>
      <c r="AF66" s="1069"/>
      <c r="AG66" s="1069"/>
      <c r="AH66" s="1069"/>
      <c r="AI66" s="1069"/>
      <c r="AJ66" s="1069"/>
      <c r="AK66" s="1069"/>
      <c r="AL66" s="1069"/>
      <c r="AM66" s="1069"/>
      <c r="AN66" s="1070"/>
      <c r="AO66" s="1071"/>
      <c r="AP66" s="1071"/>
      <c r="AQ66" s="1064"/>
    </row>
    <row r="67" spans="1:43" s="1072" customFormat="1" ht="33" customHeight="1" x14ac:dyDescent="0.2">
      <c r="A67" s="1951"/>
      <c r="B67" s="1951"/>
      <c r="C67" s="549"/>
      <c r="D67" s="1951"/>
      <c r="E67" s="1951"/>
      <c r="F67" s="549"/>
      <c r="G67" s="588"/>
      <c r="H67" s="1546"/>
      <c r="I67" s="593"/>
      <c r="J67" s="3083"/>
      <c r="K67" s="3074"/>
      <c r="L67" s="3074"/>
      <c r="M67" s="3086"/>
      <c r="N67" s="3089"/>
      <c r="O67" s="3077"/>
      <c r="P67" s="3097"/>
      <c r="Q67" s="3100"/>
      <c r="R67" s="3071"/>
      <c r="S67" s="3074"/>
      <c r="T67" s="3077"/>
      <c r="U67" s="1073" t="s">
        <v>1938</v>
      </c>
      <c r="V67" s="1067">
        <v>847000000</v>
      </c>
      <c r="W67" s="1068">
        <v>25</v>
      </c>
      <c r="X67" s="1065" t="s">
        <v>1808</v>
      </c>
      <c r="Y67" s="1069"/>
      <c r="Z67" s="1069"/>
      <c r="AA67" s="1069"/>
      <c r="AB67" s="1069"/>
      <c r="AC67" s="1069"/>
      <c r="AD67" s="1069"/>
      <c r="AE67" s="1069"/>
      <c r="AF67" s="1069"/>
      <c r="AG67" s="1069"/>
      <c r="AH67" s="1069"/>
      <c r="AI67" s="1069"/>
      <c r="AJ67" s="1069"/>
      <c r="AK67" s="1069"/>
      <c r="AL67" s="1069"/>
      <c r="AM67" s="1069"/>
      <c r="AN67" s="1070"/>
      <c r="AO67" s="1071"/>
      <c r="AP67" s="1071"/>
      <c r="AQ67" s="1064"/>
    </row>
    <row r="68" spans="1:43" s="1072" customFormat="1" ht="33" customHeight="1" x14ac:dyDescent="0.2">
      <c r="A68" s="1951"/>
      <c r="B68" s="1951"/>
      <c r="C68" s="549"/>
      <c r="D68" s="1951"/>
      <c r="E68" s="1951"/>
      <c r="F68" s="549"/>
      <c r="G68" s="588"/>
      <c r="H68" s="1546"/>
      <c r="I68" s="593"/>
      <c r="J68" s="3083"/>
      <c r="K68" s="3074"/>
      <c r="L68" s="3074"/>
      <c r="M68" s="3086"/>
      <c r="N68" s="3089"/>
      <c r="O68" s="3077"/>
      <c r="P68" s="3097"/>
      <c r="Q68" s="3100"/>
      <c r="R68" s="3071"/>
      <c r="S68" s="3074"/>
      <c r="T68" s="3077"/>
      <c r="U68" s="1073" t="s">
        <v>1939</v>
      </c>
      <c r="V68" s="1067">
        <f>170000000-5000000</f>
        <v>165000000</v>
      </c>
      <c r="W68" s="1068">
        <v>25</v>
      </c>
      <c r="X68" s="1065" t="s">
        <v>1808</v>
      </c>
      <c r="Y68" s="1069"/>
      <c r="Z68" s="1069"/>
      <c r="AA68" s="1069"/>
      <c r="AB68" s="1069"/>
      <c r="AC68" s="1069"/>
      <c r="AD68" s="1069"/>
      <c r="AE68" s="1069"/>
      <c r="AF68" s="1069"/>
      <c r="AG68" s="1069"/>
      <c r="AH68" s="1069"/>
      <c r="AI68" s="1069"/>
      <c r="AJ68" s="1069"/>
      <c r="AK68" s="1069"/>
      <c r="AL68" s="1069"/>
      <c r="AM68" s="1069"/>
      <c r="AN68" s="1070"/>
      <c r="AO68" s="1071"/>
      <c r="AP68" s="1071"/>
      <c r="AQ68" s="1064"/>
    </row>
    <row r="69" spans="1:43" s="1072" customFormat="1" ht="37.5" customHeight="1" x14ac:dyDescent="0.2">
      <c r="A69" s="1951"/>
      <c r="B69" s="1951"/>
      <c r="C69" s="549"/>
      <c r="D69" s="1951"/>
      <c r="E69" s="1951"/>
      <c r="F69" s="549"/>
      <c r="G69" s="2136"/>
      <c r="H69" s="2137"/>
      <c r="I69" s="2138"/>
      <c r="J69" s="3084"/>
      <c r="K69" s="3075"/>
      <c r="L69" s="3075"/>
      <c r="M69" s="3087"/>
      <c r="N69" s="3090"/>
      <c r="O69" s="3078"/>
      <c r="P69" s="3098"/>
      <c r="Q69" s="3101"/>
      <c r="R69" s="3072"/>
      <c r="S69" s="3075"/>
      <c r="T69" s="3078"/>
      <c r="U69" s="1073" t="s">
        <v>1940</v>
      </c>
      <c r="V69" s="1067">
        <f>227000000-23000000</f>
        <v>204000000</v>
      </c>
      <c r="W69" s="1068">
        <v>25</v>
      </c>
      <c r="X69" s="1065" t="s">
        <v>1808</v>
      </c>
      <c r="Y69" s="1069"/>
      <c r="Z69" s="1069"/>
      <c r="AA69" s="1069"/>
      <c r="AB69" s="1069"/>
      <c r="AC69" s="1069"/>
      <c r="AD69" s="1069"/>
      <c r="AE69" s="1069"/>
      <c r="AF69" s="1069"/>
      <c r="AG69" s="1069"/>
      <c r="AH69" s="1069"/>
      <c r="AI69" s="1069"/>
      <c r="AJ69" s="1069"/>
      <c r="AK69" s="1069"/>
      <c r="AL69" s="1069"/>
      <c r="AM69" s="1069"/>
      <c r="AN69" s="1070"/>
      <c r="AO69" s="1071"/>
      <c r="AP69" s="1071"/>
      <c r="AQ69" s="1064"/>
    </row>
    <row r="70" spans="1:43" ht="15" customHeight="1" x14ac:dyDescent="0.2">
      <c r="A70" s="547"/>
      <c r="B70" s="548"/>
      <c r="C70" s="548"/>
      <c r="D70" s="547"/>
      <c r="E70" s="548"/>
      <c r="F70" s="549"/>
      <c r="G70" s="2101">
        <v>28</v>
      </c>
      <c r="H70" s="2103" t="s">
        <v>1941</v>
      </c>
      <c r="I70" s="2103"/>
      <c r="J70" s="2103"/>
      <c r="K70" s="2104"/>
      <c r="L70" s="2104"/>
      <c r="M70" s="2100"/>
      <c r="N70" s="2061"/>
      <c r="O70" s="2061"/>
      <c r="P70" s="2104"/>
      <c r="Q70" s="2139"/>
      <c r="R70" s="2105"/>
      <c r="S70" s="2104"/>
      <c r="T70" s="2104"/>
      <c r="U70" s="2104"/>
      <c r="V70" s="2106"/>
      <c r="W70" s="2061"/>
      <c r="X70" s="2061"/>
      <c r="Y70" s="2061"/>
      <c r="Z70" s="2061"/>
      <c r="AA70" s="2100"/>
      <c r="AB70" s="2100"/>
      <c r="AC70" s="2100"/>
      <c r="AD70" s="2100"/>
      <c r="AE70" s="2100"/>
      <c r="AF70" s="2100"/>
      <c r="AG70" s="2100"/>
      <c r="AH70" s="2140"/>
      <c r="AI70" s="2140"/>
      <c r="AJ70" s="2107"/>
      <c r="AK70" s="2107"/>
      <c r="AL70" s="2107"/>
      <c r="AM70" s="2107"/>
      <c r="AN70" s="2107"/>
      <c r="AO70" s="2141"/>
      <c r="AP70" s="2107"/>
      <c r="AQ70" s="2109"/>
    </row>
    <row r="71" spans="1:43" s="433" customFormat="1" ht="36" customHeight="1" x14ac:dyDescent="0.2">
      <c r="A71" s="1037"/>
      <c r="B71" s="1038"/>
      <c r="C71" s="1038"/>
      <c r="D71" s="1039"/>
      <c r="E71" s="1040"/>
      <c r="F71" s="489"/>
      <c r="G71" s="1999"/>
      <c r="H71" s="1999"/>
      <c r="I71" s="1999"/>
      <c r="J71" s="3079">
        <v>112</v>
      </c>
      <c r="K71" s="2772" t="s">
        <v>1942</v>
      </c>
      <c r="L71" s="2772" t="s">
        <v>1943</v>
      </c>
      <c r="M71" s="3079"/>
      <c r="N71" s="3065" t="s">
        <v>1944</v>
      </c>
      <c r="O71" s="3065" t="s">
        <v>1945</v>
      </c>
      <c r="P71" s="2360" t="s">
        <v>1946</v>
      </c>
      <c r="Q71" s="3068">
        <f>(V72+V71)/R71</f>
        <v>0.125</v>
      </c>
      <c r="R71" s="3069">
        <f>+(V71+V73)</f>
        <v>40000000</v>
      </c>
      <c r="S71" s="2360" t="s">
        <v>1947</v>
      </c>
      <c r="T71" s="2772" t="s">
        <v>1948</v>
      </c>
      <c r="U71" s="2772" t="s">
        <v>1949</v>
      </c>
      <c r="V71" s="3066">
        <v>5000000</v>
      </c>
      <c r="W71" s="2347">
        <v>20</v>
      </c>
      <c r="X71" s="2326" t="s">
        <v>61</v>
      </c>
      <c r="Y71" s="2305">
        <v>20196</v>
      </c>
      <c r="Z71" s="2305">
        <v>20595</v>
      </c>
      <c r="AA71" s="2305">
        <v>29775</v>
      </c>
      <c r="AB71" s="2305">
        <v>9453</v>
      </c>
      <c r="AC71" s="2305">
        <v>1396</v>
      </c>
      <c r="AD71" s="2305">
        <v>167</v>
      </c>
      <c r="AE71" s="2305">
        <v>274</v>
      </c>
      <c r="AF71" s="2305">
        <v>330</v>
      </c>
      <c r="AG71" s="2305">
        <v>0</v>
      </c>
      <c r="AH71" s="2305">
        <v>0</v>
      </c>
      <c r="AI71" s="2305">
        <v>0</v>
      </c>
      <c r="AJ71" s="2305">
        <v>0</v>
      </c>
      <c r="AK71" s="2305">
        <v>3097</v>
      </c>
      <c r="AL71" s="2305">
        <v>2611</v>
      </c>
      <c r="AM71" s="2305">
        <v>50</v>
      </c>
      <c r="AN71" s="2305">
        <v>40791</v>
      </c>
      <c r="AO71" s="3060">
        <v>43832</v>
      </c>
      <c r="AP71" s="2320">
        <v>44196</v>
      </c>
      <c r="AQ71" s="2195" t="s">
        <v>1789</v>
      </c>
    </row>
    <row r="72" spans="1:43" s="433" customFormat="1" ht="39.75" customHeight="1" x14ac:dyDescent="0.2">
      <c r="A72" s="1037"/>
      <c r="B72" s="1038"/>
      <c r="C72" s="1038"/>
      <c r="D72" s="1039"/>
      <c r="E72" s="1040"/>
      <c r="F72" s="489"/>
      <c r="G72" s="1999"/>
      <c r="H72" s="1999"/>
      <c r="I72" s="2000"/>
      <c r="J72" s="3080"/>
      <c r="K72" s="2332"/>
      <c r="L72" s="2332"/>
      <c r="M72" s="3081"/>
      <c r="N72" s="3065"/>
      <c r="O72" s="3065"/>
      <c r="P72" s="2360"/>
      <c r="Q72" s="3068"/>
      <c r="R72" s="3069"/>
      <c r="S72" s="2360"/>
      <c r="T72" s="2332"/>
      <c r="U72" s="2332"/>
      <c r="V72" s="3067"/>
      <c r="W72" s="2347"/>
      <c r="X72" s="2326"/>
      <c r="Y72" s="2305"/>
      <c r="Z72" s="2305"/>
      <c r="AA72" s="2305"/>
      <c r="AB72" s="2305"/>
      <c r="AC72" s="2305"/>
      <c r="AD72" s="2305"/>
      <c r="AE72" s="2305"/>
      <c r="AF72" s="2305"/>
      <c r="AG72" s="2305"/>
      <c r="AH72" s="2305"/>
      <c r="AI72" s="2305"/>
      <c r="AJ72" s="2305"/>
      <c r="AK72" s="2305"/>
      <c r="AL72" s="2305"/>
      <c r="AM72" s="2305"/>
      <c r="AN72" s="2305"/>
      <c r="AO72" s="3060"/>
      <c r="AP72" s="2320"/>
      <c r="AQ72" s="2195"/>
    </row>
    <row r="73" spans="1:43" s="433" customFormat="1" ht="88.5" customHeight="1" x14ac:dyDescent="0.2">
      <c r="A73" s="1037"/>
      <c r="B73" s="1038"/>
      <c r="C73" s="1038"/>
      <c r="D73" s="1039"/>
      <c r="E73" s="1040"/>
      <c r="F73" s="489"/>
      <c r="G73" s="1999"/>
      <c r="H73" s="1999"/>
      <c r="I73" s="2000"/>
      <c r="J73" s="3061">
        <v>113</v>
      </c>
      <c r="K73" s="2300" t="s">
        <v>1950</v>
      </c>
      <c r="L73" s="3011" t="s">
        <v>1951</v>
      </c>
      <c r="M73" s="2142"/>
      <c r="N73" s="3065"/>
      <c r="O73" s="3065"/>
      <c r="P73" s="2360"/>
      <c r="Q73" s="3064">
        <f>(V73)/R71</f>
        <v>0.875</v>
      </c>
      <c r="R73" s="3069"/>
      <c r="S73" s="2360"/>
      <c r="T73" s="3065" t="s">
        <v>1952</v>
      </c>
      <c r="U73" s="2022" t="s">
        <v>1953</v>
      </c>
      <c r="V73" s="1042">
        <v>35000000</v>
      </c>
      <c r="W73" s="1043">
        <v>20</v>
      </c>
      <c r="X73" s="2143" t="s">
        <v>61</v>
      </c>
      <c r="Y73" s="2305"/>
      <c r="Z73" s="2305"/>
      <c r="AA73" s="2305"/>
      <c r="AB73" s="2305"/>
      <c r="AC73" s="2305"/>
      <c r="AD73" s="2305"/>
      <c r="AE73" s="2305"/>
      <c r="AF73" s="2305"/>
      <c r="AG73" s="2305"/>
      <c r="AH73" s="2305"/>
      <c r="AI73" s="2305"/>
      <c r="AJ73" s="2305"/>
      <c r="AK73" s="2305"/>
      <c r="AL73" s="2305"/>
      <c r="AM73" s="2305"/>
      <c r="AN73" s="2305"/>
      <c r="AO73" s="3060"/>
      <c r="AP73" s="2320"/>
      <c r="AQ73" s="2195"/>
    </row>
    <row r="74" spans="1:43" s="433" customFormat="1" ht="88.5" customHeight="1" x14ac:dyDescent="0.2">
      <c r="A74" s="1037"/>
      <c r="B74" s="1038"/>
      <c r="C74" s="1956"/>
      <c r="D74" s="1041"/>
      <c r="E74" s="1040"/>
      <c r="F74" s="489"/>
      <c r="G74" s="1999"/>
      <c r="H74" s="1999"/>
      <c r="I74" s="2144"/>
      <c r="J74" s="3062"/>
      <c r="K74" s="2300"/>
      <c r="L74" s="3063"/>
      <c r="M74" s="2145"/>
      <c r="N74" s="3065"/>
      <c r="O74" s="3065"/>
      <c r="P74" s="2360"/>
      <c r="Q74" s="3064"/>
      <c r="R74" s="3069"/>
      <c r="S74" s="2360"/>
      <c r="T74" s="3065"/>
      <c r="U74" s="2022" t="s">
        <v>1954</v>
      </c>
      <c r="V74" s="1042"/>
      <c r="W74" s="1043"/>
      <c r="X74" s="2143"/>
      <c r="Y74" s="2305"/>
      <c r="Z74" s="2305"/>
      <c r="AA74" s="2305"/>
      <c r="AB74" s="2305"/>
      <c r="AC74" s="2305"/>
      <c r="AD74" s="2305"/>
      <c r="AE74" s="2305"/>
      <c r="AF74" s="2305"/>
      <c r="AG74" s="2305"/>
      <c r="AH74" s="2305"/>
      <c r="AI74" s="2305"/>
      <c r="AJ74" s="2305"/>
      <c r="AK74" s="2305"/>
      <c r="AL74" s="2305"/>
      <c r="AM74" s="2305"/>
      <c r="AN74" s="2305"/>
      <c r="AO74" s="3060"/>
      <c r="AP74" s="2320"/>
      <c r="AQ74" s="2195"/>
    </row>
    <row r="75" spans="1:43" ht="15" x14ac:dyDescent="0.2">
      <c r="A75" s="547"/>
      <c r="B75" s="548"/>
      <c r="C75" s="549"/>
      <c r="D75" s="526">
        <v>16</v>
      </c>
      <c r="E75" s="527" t="s">
        <v>1390</v>
      </c>
      <c r="F75" s="527"/>
      <c r="G75" s="2040"/>
      <c r="H75" s="2040"/>
      <c r="I75" s="2040"/>
      <c r="J75" s="2040"/>
      <c r="K75" s="2041"/>
      <c r="L75" s="2041"/>
      <c r="M75" s="2075"/>
      <c r="N75" s="2042"/>
      <c r="O75" s="2042"/>
      <c r="P75" s="2041"/>
      <c r="Q75" s="2076"/>
      <c r="R75" s="2077"/>
      <c r="S75" s="2077"/>
      <c r="T75" s="2041"/>
      <c r="U75" s="2041"/>
      <c r="V75" s="2146"/>
      <c r="W75" s="2147"/>
      <c r="X75" s="2042"/>
      <c r="Y75" s="2042"/>
      <c r="Z75" s="2042"/>
      <c r="AA75" s="2075"/>
      <c r="AB75" s="2075"/>
      <c r="AC75" s="2075"/>
      <c r="AD75" s="2075"/>
      <c r="AE75" s="2075"/>
      <c r="AF75" s="2075"/>
      <c r="AG75" s="2075"/>
      <c r="AH75" s="2080"/>
      <c r="AI75" s="2080"/>
      <c r="AJ75" s="2047"/>
      <c r="AK75" s="2047"/>
      <c r="AL75" s="2047"/>
      <c r="AM75" s="2047"/>
      <c r="AN75" s="2047"/>
      <c r="AO75" s="2047"/>
      <c r="AP75" s="2047"/>
      <c r="AQ75" s="2081"/>
    </row>
    <row r="76" spans="1:43" ht="15" x14ac:dyDescent="0.2">
      <c r="A76" s="547"/>
      <c r="B76" s="548"/>
      <c r="C76" s="549"/>
      <c r="D76" s="2148"/>
      <c r="E76" s="2148"/>
      <c r="F76" s="2149"/>
      <c r="G76" s="530">
        <v>57</v>
      </c>
      <c r="H76" s="62" t="s">
        <v>1955</v>
      </c>
      <c r="I76" s="62"/>
      <c r="J76" s="62"/>
      <c r="K76" s="123"/>
      <c r="L76" s="123"/>
      <c r="M76" s="136"/>
      <c r="N76" s="563"/>
      <c r="O76" s="63"/>
      <c r="P76" s="64"/>
      <c r="Q76" s="561"/>
      <c r="R76" s="515"/>
      <c r="S76" s="64"/>
      <c r="T76" s="64"/>
      <c r="U76" s="64"/>
      <c r="V76" s="531"/>
      <c r="W76" s="68"/>
      <c r="X76" s="63"/>
      <c r="Y76" s="63"/>
      <c r="Z76" s="63"/>
      <c r="AA76" s="62"/>
      <c r="AB76" s="62"/>
      <c r="AC76" s="62"/>
      <c r="AD76" s="62"/>
      <c r="AE76" s="62"/>
      <c r="AF76" s="62"/>
      <c r="AG76" s="62"/>
      <c r="AH76" s="562"/>
      <c r="AI76" s="562"/>
      <c r="AJ76" s="508"/>
      <c r="AK76" s="508"/>
      <c r="AL76" s="508"/>
      <c r="AM76" s="508"/>
      <c r="AN76" s="508"/>
      <c r="AO76" s="508"/>
      <c r="AP76" s="508"/>
      <c r="AQ76" s="516"/>
    </row>
    <row r="77" spans="1:43" s="433" customFormat="1" ht="111" customHeight="1" x14ac:dyDescent="0.2">
      <c r="A77" s="2150"/>
      <c r="B77" s="2151"/>
      <c r="C77" s="2152"/>
      <c r="D77" s="2153"/>
      <c r="E77" s="2153"/>
      <c r="F77" s="2154"/>
      <c r="G77" s="2155"/>
      <c r="H77" s="2155"/>
      <c r="I77" s="2155"/>
      <c r="J77" s="2156">
        <v>182</v>
      </c>
      <c r="K77" s="2095" t="s">
        <v>1957</v>
      </c>
      <c r="L77" s="2095" t="s">
        <v>769</v>
      </c>
      <c r="M77" s="2156"/>
      <c r="N77" s="2003" t="s">
        <v>1958</v>
      </c>
      <c r="O77" s="2003" t="s">
        <v>1959</v>
      </c>
      <c r="P77" s="2095" t="s">
        <v>1960</v>
      </c>
      <c r="Q77" s="1984">
        <f>+V77/R77</f>
        <v>1</v>
      </c>
      <c r="R77" s="2157">
        <f>+V77</f>
        <v>20000000</v>
      </c>
      <c r="S77" s="2095" t="s">
        <v>1956</v>
      </c>
      <c r="T77" s="2095" t="s">
        <v>1957</v>
      </c>
      <c r="U77" s="1488" t="s">
        <v>1961</v>
      </c>
      <c r="V77" s="2096">
        <v>20000000</v>
      </c>
      <c r="W77" s="2097">
        <v>20</v>
      </c>
      <c r="X77" s="2003" t="s">
        <v>61</v>
      </c>
      <c r="Y77" s="1981">
        <v>20196</v>
      </c>
      <c r="Z77" s="1981">
        <v>20595</v>
      </c>
      <c r="AA77" s="1981">
        <v>29775</v>
      </c>
      <c r="AB77" s="1981">
        <v>9453</v>
      </c>
      <c r="AC77" s="1981">
        <v>1396</v>
      </c>
      <c r="AD77" s="1981">
        <v>167</v>
      </c>
      <c r="AE77" s="1981">
        <v>274</v>
      </c>
      <c r="AF77" s="1981">
        <v>330</v>
      </c>
      <c r="AG77" s="1981">
        <v>0</v>
      </c>
      <c r="AH77" s="1981">
        <v>0</v>
      </c>
      <c r="AI77" s="1981">
        <v>0</v>
      </c>
      <c r="AJ77" s="1981">
        <v>0</v>
      </c>
      <c r="AK77" s="1981">
        <v>3097</v>
      </c>
      <c r="AL77" s="1981">
        <v>2611</v>
      </c>
      <c r="AM77" s="1981">
        <v>50</v>
      </c>
      <c r="AN77" s="1444">
        <v>40791</v>
      </c>
      <c r="AO77" s="2158">
        <v>43832</v>
      </c>
      <c r="AP77" s="2114">
        <v>44196</v>
      </c>
      <c r="AQ77" s="2003" t="s">
        <v>1789</v>
      </c>
    </row>
    <row r="78" spans="1:43" s="435" customFormat="1" ht="31.5" customHeight="1" x14ac:dyDescent="0.25">
      <c r="A78" s="3057"/>
      <c r="B78" s="3058"/>
      <c r="C78" s="3058"/>
      <c r="D78" s="3058"/>
      <c r="E78" s="3058"/>
      <c r="F78" s="3058"/>
      <c r="G78" s="3058"/>
      <c r="H78" s="3058"/>
      <c r="I78" s="3021"/>
      <c r="J78" s="1989"/>
      <c r="K78" s="2159"/>
      <c r="L78" s="2159"/>
      <c r="M78" s="2018"/>
      <c r="N78" s="2018"/>
      <c r="O78" s="1990"/>
      <c r="P78" s="2159"/>
      <c r="Q78" s="2160"/>
      <c r="R78" s="2161">
        <f>SUM(R11:R77)</f>
        <v>175673184380</v>
      </c>
      <c r="S78" s="434"/>
      <c r="T78" s="2159"/>
      <c r="U78" s="2159"/>
      <c r="V78" s="2161">
        <f>SUM(V11:V77)</f>
        <v>175673184380</v>
      </c>
      <c r="W78" s="2162"/>
      <c r="X78" s="2162"/>
      <c r="Y78" s="2162"/>
      <c r="Z78" s="2162"/>
      <c r="AA78" s="2162"/>
      <c r="AB78" s="2162"/>
      <c r="AC78" s="2162"/>
      <c r="AD78" s="2162"/>
      <c r="AE78" s="2162"/>
      <c r="AF78" s="2162"/>
      <c r="AG78" s="2162"/>
      <c r="AH78" s="2162"/>
      <c r="AI78" s="2162"/>
      <c r="AJ78" s="2162"/>
      <c r="AK78" s="2162"/>
      <c r="AL78" s="2162"/>
      <c r="AM78" s="2162"/>
      <c r="AN78" s="2162"/>
      <c r="AO78" s="2163"/>
      <c r="AP78" s="2163"/>
      <c r="AQ78" s="2164"/>
    </row>
    <row r="79" spans="1:43" x14ac:dyDescent="0.2">
      <c r="A79" s="24"/>
      <c r="K79" s="434"/>
      <c r="L79" s="1978"/>
      <c r="O79" s="1998"/>
      <c r="P79" s="434"/>
      <c r="Q79" s="564"/>
      <c r="R79" s="565"/>
      <c r="S79" s="434"/>
      <c r="T79" s="434"/>
      <c r="U79" s="434"/>
      <c r="V79" s="566"/>
      <c r="AQ79" s="1978"/>
    </row>
    <row r="80" spans="1:43" x14ac:dyDescent="0.2">
      <c r="A80" s="24"/>
      <c r="K80" s="434"/>
      <c r="L80" s="1978"/>
      <c r="O80" s="1998"/>
      <c r="P80" s="434"/>
      <c r="Q80" s="564"/>
      <c r="R80" s="567"/>
      <c r="S80" s="434"/>
      <c r="T80" s="434"/>
      <c r="U80" s="434"/>
      <c r="V80" s="566"/>
      <c r="AQ80" s="1978"/>
    </row>
    <row r="81" spans="1:43" x14ac:dyDescent="0.2">
      <c r="A81" s="24"/>
      <c r="K81" s="434"/>
      <c r="L81" s="1978"/>
      <c r="O81" s="1998"/>
      <c r="P81" s="434"/>
      <c r="Q81" s="564"/>
      <c r="R81" s="568"/>
      <c r="S81" s="434"/>
      <c r="T81" s="434"/>
      <c r="U81" s="434"/>
      <c r="V81" s="566"/>
      <c r="AQ81" s="1978"/>
    </row>
    <row r="82" spans="1:43" x14ac:dyDescent="0.2">
      <c r="A82" s="24"/>
      <c r="K82" s="434"/>
      <c r="L82" s="1978"/>
      <c r="O82" s="1998"/>
      <c r="P82" s="434"/>
      <c r="Q82" s="564"/>
      <c r="R82" s="568"/>
      <c r="S82" s="434"/>
      <c r="T82" s="434"/>
      <c r="U82" s="434"/>
      <c r="V82" s="566"/>
      <c r="AQ82" s="1978"/>
    </row>
    <row r="83" spans="1:43" x14ac:dyDescent="0.2">
      <c r="A83" s="24"/>
      <c r="K83" s="434"/>
      <c r="L83" s="1978"/>
      <c r="O83" s="1998"/>
      <c r="P83" s="434"/>
      <c r="Q83" s="564"/>
      <c r="R83" s="568"/>
      <c r="S83" s="1978"/>
      <c r="T83" s="434"/>
      <c r="U83" s="434"/>
      <c r="V83" s="566"/>
      <c r="AQ83" s="1978"/>
    </row>
    <row r="84" spans="1:43" ht="15" x14ac:dyDescent="0.25">
      <c r="G84" s="1998"/>
      <c r="H84" s="1978"/>
      <c r="K84" s="569"/>
      <c r="L84" s="1978"/>
      <c r="N84" s="3059" t="s">
        <v>2074</v>
      </c>
      <c r="O84" s="3059"/>
      <c r="P84" s="3059"/>
      <c r="R84" s="1978"/>
      <c r="S84" s="1978"/>
      <c r="T84" s="570"/>
      <c r="U84" s="570"/>
      <c r="V84" s="571"/>
      <c r="AA84" s="572"/>
      <c r="AC84" s="572"/>
      <c r="AE84" s="572"/>
      <c r="AG84" s="572"/>
      <c r="AQ84" s="1978"/>
    </row>
    <row r="85" spans="1:43" x14ac:dyDescent="0.2">
      <c r="G85" s="1998"/>
      <c r="H85" s="1978"/>
      <c r="K85" s="569"/>
      <c r="L85" s="1978"/>
      <c r="N85" s="254" t="s">
        <v>2075</v>
      </c>
      <c r="P85" s="573"/>
      <c r="R85" s="1978"/>
      <c r="S85" s="1978"/>
      <c r="T85" s="574"/>
      <c r="U85" s="570"/>
      <c r="V85" s="571"/>
      <c r="AA85" s="572"/>
      <c r="AC85" s="572"/>
      <c r="AE85" s="572"/>
      <c r="AG85" s="572"/>
      <c r="AQ85" s="1978"/>
    </row>
    <row r="86" spans="1:43" x14ac:dyDescent="0.2">
      <c r="G86" s="1998"/>
      <c r="H86" s="1978"/>
      <c r="K86" s="569"/>
      <c r="L86" s="1978"/>
      <c r="N86" s="2019"/>
      <c r="P86" s="573"/>
      <c r="R86" s="1978"/>
      <c r="T86" s="574"/>
      <c r="U86" s="570"/>
      <c r="V86" s="571"/>
      <c r="AA86" s="572"/>
      <c r="AC86" s="572"/>
      <c r="AE86" s="572"/>
      <c r="AG86" s="572"/>
      <c r="AQ86" s="1978"/>
    </row>
  </sheetData>
  <sheetProtection algorithmName="SHA-512" hashValue="HYmKctmt1upq6lSMsvwJO3tK7W2dejJrW3shoZcyuaDkXo2PWXxnlLZxbMntDKSdBodbb/lhEz+MNHmJGkgzHA==" saltValue="ePv7lnz3qR7XZLIIlTHDuw==" spinCount="100000" sheet="1" objects="1" scenarios="1"/>
  <mergeCells count="373">
    <mergeCell ref="N6:N7"/>
    <mergeCell ref="O6:O7"/>
    <mergeCell ref="P6:P7"/>
    <mergeCell ref="A5:M5"/>
    <mergeCell ref="P5:AQ5"/>
    <mergeCell ref="A6:A7"/>
    <mergeCell ref="B6:C7"/>
    <mergeCell ref="D6:D7"/>
    <mergeCell ref="E6:F7"/>
    <mergeCell ref="G6:G7"/>
    <mergeCell ref="H6:I7"/>
    <mergeCell ref="J6:J7"/>
    <mergeCell ref="M6:M7"/>
    <mergeCell ref="A1:AO4"/>
    <mergeCell ref="AQ6:AQ7"/>
    <mergeCell ref="J11:J13"/>
    <mergeCell ref="K11:K13"/>
    <mergeCell ref="L11:L13"/>
    <mergeCell ref="M11:M13"/>
    <mergeCell ref="N11:N19"/>
    <mergeCell ref="O11:O19"/>
    <mergeCell ref="P11:P19"/>
    <mergeCell ref="Q11:Q13"/>
    <mergeCell ref="Y6:Z6"/>
    <mergeCell ref="AA6:AD6"/>
    <mergeCell ref="AE6:AJ6"/>
    <mergeCell ref="AK6:AM6"/>
    <mergeCell ref="AN6:AN7"/>
    <mergeCell ref="AO6:AO7"/>
    <mergeCell ref="Q6:Q7"/>
    <mergeCell ref="R6:R7"/>
    <mergeCell ref="S6:S7"/>
    <mergeCell ref="T6:T7"/>
    <mergeCell ref="U6:U7"/>
    <mergeCell ref="X6:X7"/>
    <mergeCell ref="K6:K7"/>
    <mergeCell ref="L6:L7"/>
    <mergeCell ref="R11:R19"/>
    <mergeCell ref="S11:S19"/>
    <mergeCell ref="T11:T13"/>
    <mergeCell ref="U11:U13"/>
    <mergeCell ref="V11:V12"/>
    <mergeCell ref="W11:W12"/>
    <mergeCell ref="W14:W15"/>
    <mergeCell ref="U18:U19"/>
    <mergeCell ref="AP6:AP7"/>
    <mergeCell ref="AF11:AF19"/>
    <mergeCell ref="AG11:AG19"/>
    <mergeCell ref="AH11:AH19"/>
    <mergeCell ref="AI11:AI19"/>
    <mergeCell ref="X11:X12"/>
    <mergeCell ref="Y11:Y19"/>
    <mergeCell ref="Z11:Z19"/>
    <mergeCell ref="AA11:AA19"/>
    <mergeCell ref="AB11:AB19"/>
    <mergeCell ref="AC11:AC19"/>
    <mergeCell ref="X14:X15"/>
    <mergeCell ref="J18:J19"/>
    <mergeCell ref="K18:K19"/>
    <mergeCell ref="L18:L19"/>
    <mergeCell ref="M18:M19"/>
    <mergeCell ref="Q18:Q19"/>
    <mergeCell ref="T18:T19"/>
    <mergeCell ref="AP11:AP19"/>
    <mergeCell ref="AQ11:AQ19"/>
    <mergeCell ref="J14:J17"/>
    <mergeCell ref="K14:K17"/>
    <mergeCell ref="L14:L17"/>
    <mergeCell ref="M14:M17"/>
    <mergeCell ref="Q14:Q17"/>
    <mergeCell ref="T14:T17"/>
    <mergeCell ref="U14:U16"/>
    <mergeCell ref="V14:V15"/>
    <mergeCell ref="AJ11:AJ19"/>
    <mergeCell ref="AK11:AK19"/>
    <mergeCell ref="AL11:AL19"/>
    <mergeCell ref="AM11:AM19"/>
    <mergeCell ref="AN11:AN19"/>
    <mergeCell ref="AO11:AO19"/>
    <mergeCell ref="AD11:AD19"/>
    <mergeCell ref="AE11:AE19"/>
    <mergeCell ref="AA21:AA22"/>
    <mergeCell ref="AB21:AB22"/>
    <mergeCell ref="AC21:AC22"/>
    <mergeCell ref="AD21:AD22"/>
    <mergeCell ref="N21:N22"/>
    <mergeCell ref="O21:O22"/>
    <mergeCell ref="P21:P22"/>
    <mergeCell ref="R21:R22"/>
    <mergeCell ref="S21:S22"/>
    <mergeCell ref="T21:T22"/>
    <mergeCell ref="AQ21:AQ22"/>
    <mergeCell ref="D24:D26"/>
    <mergeCell ref="F24:F26"/>
    <mergeCell ref="G24:G26"/>
    <mergeCell ref="I24:I26"/>
    <mergeCell ref="J24:J26"/>
    <mergeCell ref="K24:K26"/>
    <mergeCell ref="L24:L26"/>
    <mergeCell ref="M24:M26"/>
    <mergeCell ref="N24:N26"/>
    <mergeCell ref="AK21:AK22"/>
    <mergeCell ref="AL21:AL22"/>
    <mergeCell ref="AM21:AM22"/>
    <mergeCell ref="AN21:AN22"/>
    <mergeCell ref="AO21:AO22"/>
    <mergeCell ref="AP21:AP22"/>
    <mergeCell ref="AE21:AE22"/>
    <mergeCell ref="AF21:AF22"/>
    <mergeCell ref="AG21:AG22"/>
    <mergeCell ref="AH21:AH22"/>
    <mergeCell ref="AI21:AI22"/>
    <mergeCell ref="AJ21:AJ22"/>
    <mergeCell ref="Y21:Y22"/>
    <mergeCell ref="Z21:Z22"/>
    <mergeCell ref="Z24:Z26"/>
    <mergeCell ref="AA24:AA26"/>
    <mergeCell ref="AB24:AB26"/>
    <mergeCell ref="AC24:AC26"/>
    <mergeCell ref="O24:O26"/>
    <mergeCell ref="P24:P26"/>
    <mergeCell ref="Q24:Q26"/>
    <mergeCell ref="R24:R26"/>
    <mergeCell ref="S24:S26"/>
    <mergeCell ref="T24:T26"/>
    <mergeCell ref="AP24:AP26"/>
    <mergeCell ref="AQ24:AQ26"/>
    <mergeCell ref="G29:I39"/>
    <mergeCell ref="O29:O39"/>
    <mergeCell ref="P29:P39"/>
    <mergeCell ref="R29:R39"/>
    <mergeCell ref="S29:S39"/>
    <mergeCell ref="Y29:Y39"/>
    <mergeCell ref="Z29:Z39"/>
    <mergeCell ref="AA29:AA39"/>
    <mergeCell ref="AJ24:AJ26"/>
    <mergeCell ref="AK24:AK26"/>
    <mergeCell ref="AL24:AL26"/>
    <mergeCell ref="AM24:AM26"/>
    <mergeCell ref="AN24:AN26"/>
    <mergeCell ref="AO24:AO26"/>
    <mergeCell ref="AD24:AD26"/>
    <mergeCell ref="AE24:AE26"/>
    <mergeCell ref="AF24:AF26"/>
    <mergeCell ref="AG24:AG26"/>
    <mergeCell ref="AH24:AH26"/>
    <mergeCell ref="AI24:AI26"/>
    <mergeCell ref="U24:U26"/>
    <mergeCell ref="Y24:Y26"/>
    <mergeCell ref="AP29:AP39"/>
    <mergeCell ref="AQ29:AQ39"/>
    <mergeCell ref="J30:J31"/>
    <mergeCell ref="K30:K31"/>
    <mergeCell ref="L30:L31"/>
    <mergeCell ref="M30:M31"/>
    <mergeCell ref="Q30:Q31"/>
    <mergeCell ref="T30:T31"/>
    <mergeCell ref="AH29:AH39"/>
    <mergeCell ref="AI29:AI39"/>
    <mergeCell ref="AJ29:AJ39"/>
    <mergeCell ref="AK29:AK39"/>
    <mergeCell ref="AL29:AL39"/>
    <mergeCell ref="AM29:AM39"/>
    <mergeCell ref="AB29:AB39"/>
    <mergeCell ref="AC29:AC39"/>
    <mergeCell ref="AD29:AD39"/>
    <mergeCell ref="AE29:AE39"/>
    <mergeCell ref="AF29:AF39"/>
    <mergeCell ref="AG29:AG39"/>
    <mergeCell ref="Q35:Q36"/>
    <mergeCell ref="T35:T36"/>
    <mergeCell ref="U30:U31"/>
    <mergeCell ref="J32:J34"/>
    <mergeCell ref="K32:K34"/>
    <mergeCell ref="L32:L34"/>
    <mergeCell ref="M32:M34"/>
    <mergeCell ref="Q32:Q34"/>
    <mergeCell ref="T32:T34"/>
    <mergeCell ref="AN29:AN39"/>
    <mergeCell ref="AO29:AO39"/>
    <mergeCell ref="G41:I44"/>
    <mergeCell ref="J41:J44"/>
    <mergeCell ref="K41:K44"/>
    <mergeCell ref="L41:L44"/>
    <mergeCell ref="M41:M44"/>
    <mergeCell ref="O41:O44"/>
    <mergeCell ref="P41:P44"/>
    <mergeCell ref="J35:J36"/>
    <mergeCell ref="K35:K36"/>
    <mergeCell ref="L35:L36"/>
    <mergeCell ref="N35:N39"/>
    <mergeCell ref="J38:J39"/>
    <mergeCell ref="K38:K39"/>
    <mergeCell ref="L38:L39"/>
    <mergeCell ref="M38:M39"/>
    <mergeCell ref="AB41:AB44"/>
    <mergeCell ref="Q41:Q44"/>
    <mergeCell ref="R41:R44"/>
    <mergeCell ref="S41:S44"/>
    <mergeCell ref="T41:T44"/>
    <mergeCell ref="U41:U42"/>
    <mergeCell ref="V41:V42"/>
    <mergeCell ref="Q38:Q39"/>
    <mergeCell ref="T38:T39"/>
    <mergeCell ref="U38:U39"/>
    <mergeCell ref="AO41:AO44"/>
    <mergeCell ref="AP41:AP44"/>
    <mergeCell ref="AQ41:AQ44"/>
    <mergeCell ref="U43:U44"/>
    <mergeCell ref="V43:V44"/>
    <mergeCell ref="W43:W44"/>
    <mergeCell ref="X43:X44"/>
    <mergeCell ref="AI41:AI44"/>
    <mergeCell ref="AJ41:AJ44"/>
    <mergeCell ref="AK41:AK44"/>
    <mergeCell ref="AL41:AL44"/>
    <mergeCell ref="AM41:AM44"/>
    <mergeCell ref="AN41:AN44"/>
    <mergeCell ref="AC41:AC44"/>
    <mergeCell ref="AD41:AD44"/>
    <mergeCell ref="AE41:AE44"/>
    <mergeCell ref="AF41:AF44"/>
    <mergeCell ref="AG41:AG44"/>
    <mergeCell ref="AH41:AH44"/>
    <mergeCell ref="W41:W42"/>
    <mergeCell ref="X41:X42"/>
    <mergeCell ref="Y41:Y44"/>
    <mergeCell ref="Z41:Z44"/>
    <mergeCell ref="AA41:AA44"/>
    <mergeCell ref="S49:S52"/>
    <mergeCell ref="T49:T52"/>
    <mergeCell ref="Y49:Y52"/>
    <mergeCell ref="Z49:Z52"/>
    <mergeCell ref="J49:J50"/>
    <mergeCell ref="K49:K50"/>
    <mergeCell ref="L49:L50"/>
    <mergeCell ref="M49:M50"/>
    <mergeCell ref="N49:N52"/>
    <mergeCell ref="O49:O52"/>
    <mergeCell ref="AM49:AM52"/>
    <mergeCell ref="AN49:AN52"/>
    <mergeCell ref="AO49:AO55"/>
    <mergeCell ref="AP49:AP55"/>
    <mergeCell ref="AQ49:AQ52"/>
    <mergeCell ref="J53:J55"/>
    <mergeCell ref="K53:K55"/>
    <mergeCell ref="L53:L55"/>
    <mergeCell ref="M53:M55"/>
    <mergeCell ref="N53:N55"/>
    <mergeCell ref="AG49:AG52"/>
    <mergeCell ref="AH49:AH52"/>
    <mergeCell ref="AI49:AI52"/>
    <mergeCell ref="AJ49:AJ52"/>
    <mergeCell ref="AK49:AK52"/>
    <mergeCell ref="AL49:AL52"/>
    <mergeCell ref="AA49:AA52"/>
    <mergeCell ref="AB49:AB52"/>
    <mergeCell ref="AC49:AC52"/>
    <mergeCell ref="AD49:AD52"/>
    <mergeCell ref="AE49:AE52"/>
    <mergeCell ref="AF49:AF52"/>
    <mergeCell ref="P49:P52"/>
    <mergeCell ref="R49:R52"/>
    <mergeCell ref="AM53:AM55"/>
    <mergeCell ref="AN53:AN55"/>
    <mergeCell ref="AQ53:AQ55"/>
    <mergeCell ref="AD53:AD55"/>
    <mergeCell ref="AE53:AE55"/>
    <mergeCell ref="AF53:AF55"/>
    <mergeCell ref="AG53:AG55"/>
    <mergeCell ref="AH53:AH55"/>
    <mergeCell ref="AI53:AI55"/>
    <mergeCell ref="J58:J59"/>
    <mergeCell ref="K58:K59"/>
    <mergeCell ref="L58:L59"/>
    <mergeCell ref="M58:M59"/>
    <mergeCell ref="N58:N60"/>
    <mergeCell ref="O58:O60"/>
    <mergeCell ref="AJ53:AJ55"/>
    <mergeCell ref="AK53:AK55"/>
    <mergeCell ref="AL53:AL55"/>
    <mergeCell ref="U53:U54"/>
    <mergeCell ref="Y53:Y55"/>
    <mergeCell ref="Z53:Z55"/>
    <mergeCell ref="AA53:AA55"/>
    <mergeCell ref="AB53:AB55"/>
    <mergeCell ref="AC53:AC55"/>
    <mergeCell ref="O53:O55"/>
    <mergeCell ref="P53:P55"/>
    <mergeCell ref="Q53:Q55"/>
    <mergeCell ref="R53:R55"/>
    <mergeCell ref="S53:S55"/>
    <mergeCell ref="T53:T55"/>
    <mergeCell ref="X58:X59"/>
    <mergeCell ref="Y58:Y60"/>
    <mergeCell ref="Z58:Z60"/>
    <mergeCell ref="AA58:AA60"/>
    <mergeCell ref="P58:P60"/>
    <mergeCell ref="Q58:Q59"/>
    <mergeCell ref="R58:R60"/>
    <mergeCell ref="S58:S60"/>
    <mergeCell ref="T58:T59"/>
    <mergeCell ref="U58:U59"/>
    <mergeCell ref="AN58:AN60"/>
    <mergeCell ref="AO58:AO60"/>
    <mergeCell ref="AP58:AP60"/>
    <mergeCell ref="AQ58:AQ60"/>
    <mergeCell ref="J64:J69"/>
    <mergeCell ref="K64:K69"/>
    <mergeCell ref="L64:L69"/>
    <mergeCell ref="M64:M69"/>
    <mergeCell ref="N64:N69"/>
    <mergeCell ref="O64:O69"/>
    <mergeCell ref="AH58:AH60"/>
    <mergeCell ref="AI58:AI60"/>
    <mergeCell ref="AJ58:AJ60"/>
    <mergeCell ref="AK58:AK60"/>
    <mergeCell ref="AL58:AL60"/>
    <mergeCell ref="AM58:AM60"/>
    <mergeCell ref="AB58:AB60"/>
    <mergeCell ref="AC58:AC60"/>
    <mergeCell ref="AD58:AD60"/>
    <mergeCell ref="AE58:AE60"/>
    <mergeCell ref="AF58:AF60"/>
    <mergeCell ref="AG58:AG60"/>
    <mergeCell ref="V58:V59"/>
    <mergeCell ref="W58:W59"/>
    <mergeCell ref="P64:P69"/>
    <mergeCell ref="Q64:Q69"/>
    <mergeCell ref="R64:R69"/>
    <mergeCell ref="S64:S69"/>
    <mergeCell ref="T64:T69"/>
    <mergeCell ref="J71:J72"/>
    <mergeCell ref="K71:K72"/>
    <mergeCell ref="L71:L72"/>
    <mergeCell ref="M71:M72"/>
    <mergeCell ref="N71:N74"/>
    <mergeCell ref="U71:U72"/>
    <mergeCell ref="V71:V72"/>
    <mergeCell ref="W71:W72"/>
    <mergeCell ref="X71:X72"/>
    <mergeCell ref="Y71:Y74"/>
    <mergeCell ref="Z71:Z74"/>
    <mergeCell ref="O71:O74"/>
    <mergeCell ref="P71:P74"/>
    <mergeCell ref="Q71:Q72"/>
    <mergeCell ref="R71:R74"/>
    <mergeCell ref="S71:S74"/>
    <mergeCell ref="T71:T72"/>
    <mergeCell ref="A78:I78"/>
    <mergeCell ref="N84:P84"/>
    <mergeCell ref="AM71:AM74"/>
    <mergeCell ref="AN71:AN74"/>
    <mergeCell ref="AO71:AO74"/>
    <mergeCell ref="AP71:AP74"/>
    <mergeCell ref="AQ71:AQ74"/>
    <mergeCell ref="J73:J74"/>
    <mergeCell ref="K73:K74"/>
    <mergeCell ref="L73:L74"/>
    <mergeCell ref="Q73:Q74"/>
    <mergeCell ref="T73:T74"/>
    <mergeCell ref="AG71:AG74"/>
    <mergeCell ref="AH71:AH74"/>
    <mergeCell ref="AI71:AI74"/>
    <mergeCell ref="AJ71:AJ74"/>
    <mergeCell ref="AK71:AK74"/>
    <mergeCell ref="AL71:AL74"/>
    <mergeCell ref="AA71:AA74"/>
    <mergeCell ref="AB71:AB74"/>
    <mergeCell ref="AC71:AC74"/>
    <mergeCell ref="AD71:AD74"/>
    <mergeCell ref="AE71:AE74"/>
    <mergeCell ref="AF71:AF7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dimension ref="A1:IE153"/>
  <sheetViews>
    <sheetView showGridLines="0" topLeftCell="A2" zoomScale="60" zoomScaleNormal="60" workbookViewId="0">
      <selection sqref="A1:AL4"/>
    </sheetView>
  </sheetViews>
  <sheetFormatPr baseColWidth="10" defaultColWidth="11.42578125" defaultRowHeight="14.25" x14ac:dyDescent="0.2"/>
  <cols>
    <col min="1" max="1" width="14.5703125" style="426" customWidth="1"/>
    <col min="2" max="2" width="21" style="426" customWidth="1"/>
    <col min="3" max="3" width="16.140625" style="426" customWidth="1"/>
    <col min="4" max="4" width="18.140625" style="426" customWidth="1"/>
    <col min="5" max="5" width="16.140625" style="426" customWidth="1"/>
    <col min="6" max="6" width="23.140625" style="487" customWidth="1"/>
    <col min="7" max="7" width="14.85546875" style="426" customWidth="1"/>
    <col min="8" max="8" width="36.5703125" style="498" customWidth="1"/>
    <col min="9" max="9" width="29.42578125" style="498" customWidth="1"/>
    <col min="10" max="10" width="9.28515625" style="426" hidden="1" customWidth="1"/>
    <col min="11" max="11" width="32.42578125" style="426" customWidth="1"/>
    <col min="12" max="12" width="19.7109375" style="426" customWidth="1"/>
    <col min="13" max="13" width="29.5703125" style="498" customWidth="1"/>
    <col min="14" max="14" width="18.28515625" style="426" customWidth="1"/>
    <col min="15" max="15" width="18.7109375" style="432" customWidth="1"/>
    <col min="16" max="16" width="27.7109375" style="498" customWidth="1"/>
    <col min="17" max="17" width="36.7109375" style="498" customWidth="1"/>
    <col min="18" max="18" width="49.28515625" style="434" customWidth="1"/>
    <col min="19" max="19" width="25.42578125" style="432" customWidth="1"/>
    <col min="20" max="20" width="15" style="487" customWidth="1"/>
    <col min="21" max="21" width="20" style="498" customWidth="1"/>
    <col min="22" max="22" width="10" style="426" customWidth="1"/>
    <col min="23" max="23" width="11" style="426" customWidth="1"/>
    <col min="24" max="25" width="9.42578125" style="426" customWidth="1"/>
    <col min="26" max="26" width="10" style="426" customWidth="1"/>
    <col min="27" max="27" width="11.42578125" style="426" customWidth="1"/>
    <col min="28" max="28" width="9.42578125" style="426" customWidth="1"/>
    <col min="29" max="29" width="9.5703125" style="426" customWidth="1"/>
    <col min="30" max="30" width="6.42578125" style="426" customWidth="1"/>
    <col min="31" max="31" width="6.28515625" style="426" customWidth="1"/>
    <col min="32" max="32" width="6.140625" style="426" customWidth="1"/>
    <col min="33" max="33" width="6.7109375" style="426" customWidth="1"/>
    <col min="34" max="34" width="7" style="426" customWidth="1"/>
    <col min="35" max="35" width="7.5703125" style="426" customWidth="1"/>
    <col min="36" max="36" width="6.42578125" style="426" customWidth="1"/>
    <col min="37" max="37" width="9.85546875" style="426" customWidth="1"/>
    <col min="38" max="38" width="18" style="426" customWidth="1"/>
    <col min="39" max="39" width="21.42578125" style="426" customWidth="1"/>
    <col min="40" max="40" width="27.85546875" style="498" customWidth="1"/>
    <col min="41" max="239" width="11.42578125" style="426"/>
    <col min="240" max="240" width="13.5703125" style="426" customWidth="1"/>
    <col min="241" max="241" width="19" style="426" customWidth="1"/>
    <col min="242" max="242" width="13.5703125" style="426" customWidth="1"/>
    <col min="243" max="243" width="19.7109375" style="426" customWidth="1"/>
    <col min="244" max="244" width="13.5703125" style="426" customWidth="1"/>
    <col min="245" max="246" width="14.7109375" style="426" customWidth="1"/>
    <col min="247" max="247" width="36.140625" style="426" customWidth="1"/>
    <col min="248" max="248" width="29.42578125" style="426" customWidth="1"/>
    <col min="249" max="249" width="16" style="426" customWidth="1"/>
    <col min="250" max="250" width="38.28515625" style="426" customWidth="1"/>
    <col min="251" max="251" width="12" style="426" customWidth="1"/>
    <col min="252" max="252" width="38.140625" style="426" customWidth="1"/>
    <col min="253" max="253" width="17.85546875" style="426" bestFit="1" customWidth="1"/>
    <col min="254" max="254" width="24.7109375" style="426" customWidth="1"/>
    <col min="255" max="255" width="36.42578125" style="426" customWidth="1"/>
    <col min="256" max="256" width="46.7109375" style="426" customWidth="1"/>
    <col min="257" max="257" width="43.7109375" style="426" customWidth="1"/>
    <col min="258" max="258" width="25.42578125" style="426" customWidth="1"/>
    <col min="259" max="259" width="12.42578125" style="426" customWidth="1"/>
    <col min="260" max="260" width="16.42578125" style="426" customWidth="1"/>
    <col min="261" max="261" width="13.42578125" style="426" customWidth="1"/>
    <col min="262" max="262" width="8.5703125" style="426" customWidth="1"/>
    <col min="263" max="266" width="11.42578125" style="426" customWidth="1"/>
    <col min="267" max="267" width="12.7109375" style="426" customWidth="1"/>
    <col min="268" max="268" width="11.85546875" style="426" customWidth="1"/>
    <col min="269" max="269" width="7.85546875" style="426" customWidth="1"/>
    <col min="270" max="270" width="7.5703125" style="426" customWidth="1"/>
    <col min="271" max="271" width="8.85546875" style="426" customWidth="1"/>
    <col min="272" max="272" width="8.140625" style="426" customWidth="1"/>
    <col min="273" max="273" width="7.85546875" style="426" customWidth="1"/>
    <col min="274" max="274" width="8.5703125" style="426" customWidth="1"/>
    <col min="275" max="275" width="8.28515625" style="426" customWidth="1"/>
    <col min="276" max="276" width="11.42578125" style="426" customWidth="1"/>
    <col min="277" max="277" width="18" style="426" customWidth="1"/>
    <col min="278" max="278" width="21.42578125" style="426" customWidth="1"/>
    <col min="279" max="279" width="27.85546875" style="426" customWidth="1"/>
    <col min="280" max="495" width="11.42578125" style="426"/>
    <col min="496" max="496" width="13.5703125" style="426" customWidth="1"/>
    <col min="497" max="497" width="19" style="426" customWidth="1"/>
    <col min="498" max="498" width="13.5703125" style="426" customWidth="1"/>
    <col min="499" max="499" width="19.7109375" style="426" customWidth="1"/>
    <col min="500" max="500" width="13.5703125" style="426" customWidth="1"/>
    <col min="501" max="502" width="14.7109375" style="426" customWidth="1"/>
    <col min="503" max="503" width="36.140625" style="426" customWidth="1"/>
    <col min="504" max="504" width="29.42578125" style="426" customWidth="1"/>
    <col min="505" max="505" width="16" style="426" customWidth="1"/>
    <col min="506" max="506" width="38.28515625" style="426" customWidth="1"/>
    <col min="507" max="507" width="12" style="426" customWidth="1"/>
    <col min="508" max="508" width="38.140625" style="426" customWidth="1"/>
    <col min="509" max="509" width="17.85546875" style="426" bestFit="1" customWidth="1"/>
    <col min="510" max="510" width="24.7109375" style="426" customWidth="1"/>
    <col min="511" max="511" width="36.42578125" style="426" customWidth="1"/>
    <col min="512" max="512" width="46.7109375" style="426" customWidth="1"/>
    <col min="513" max="513" width="43.7109375" style="426" customWidth="1"/>
    <col min="514" max="514" width="25.42578125" style="426" customWidth="1"/>
    <col min="515" max="515" width="12.42578125" style="426" customWidth="1"/>
    <col min="516" max="516" width="16.42578125" style="426" customWidth="1"/>
    <col min="517" max="517" width="13.42578125" style="426" customWidth="1"/>
    <col min="518" max="518" width="8.5703125" style="426" customWidth="1"/>
    <col min="519" max="522" width="11.42578125" style="426" customWidth="1"/>
    <col min="523" max="523" width="12.7109375" style="426" customWidth="1"/>
    <col min="524" max="524" width="11.85546875" style="426" customWidth="1"/>
    <col min="525" max="525" width="7.85546875" style="426" customWidth="1"/>
    <col min="526" max="526" width="7.5703125" style="426" customWidth="1"/>
    <col min="527" max="527" width="8.85546875" style="426" customWidth="1"/>
    <col min="528" max="528" width="8.140625" style="426" customWidth="1"/>
    <col min="529" max="529" width="7.85546875" style="426" customWidth="1"/>
    <col min="530" max="530" width="8.5703125" style="426" customWidth="1"/>
    <col min="531" max="531" width="8.28515625" style="426" customWidth="1"/>
    <col min="532" max="532" width="11.42578125" style="426" customWidth="1"/>
    <col min="533" max="533" width="18" style="426" customWidth="1"/>
    <col min="534" max="534" width="21.42578125" style="426" customWidth="1"/>
    <col min="535" max="535" width="27.85546875" style="426" customWidth="1"/>
    <col min="536" max="751" width="11.42578125" style="426"/>
    <col min="752" max="752" width="13.5703125" style="426" customWidth="1"/>
    <col min="753" max="753" width="19" style="426" customWidth="1"/>
    <col min="754" max="754" width="13.5703125" style="426" customWidth="1"/>
    <col min="755" max="755" width="19.7109375" style="426" customWidth="1"/>
    <col min="756" max="756" width="13.5703125" style="426" customWidth="1"/>
    <col min="757" max="758" width="14.7109375" style="426" customWidth="1"/>
    <col min="759" max="759" width="36.140625" style="426" customWidth="1"/>
    <col min="760" max="760" width="29.42578125" style="426" customWidth="1"/>
    <col min="761" max="761" width="16" style="426" customWidth="1"/>
    <col min="762" max="762" width="38.28515625" style="426" customWidth="1"/>
    <col min="763" max="763" width="12" style="426" customWidth="1"/>
    <col min="764" max="764" width="38.140625" style="426" customWidth="1"/>
    <col min="765" max="765" width="17.85546875" style="426" bestFit="1" customWidth="1"/>
    <col min="766" max="766" width="24.7109375" style="426" customWidth="1"/>
    <col min="767" max="767" width="36.42578125" style="426" customWidth="1"/>
    <col min="768" max="768" width="46.7109375" style="426" customWidth="1"/>
    <col min="769" max="769" width="43.7109375" style="426" customWidth="1"/>
    <col min="770" max="770" width="25.42578125" style="426" customWidth="1"/>
    <col min="771" max="771" width="12.42578125" style="426" customWidth="1"/>
    <col min="772" max="772" width="16.42578125" style="426" customWidth="1"/>
    <col min="773" max="773" width="13.42578125" style="426" customWidth="1"/>
    <col min="774" max="774" width="8.5703125" style="426" customWidth="1"/>
    <col min="775" max="778" width="11.42578125" style="426" customWidth="1"/>
    <col min="779" max="779" width="12.7109375" style="426" customWidth="1"/>
    <col min="780" max="780" width="11.85546875" style="426" customWidth="1"/>
    <col min="781" max="781" width="7.85546875" style="426" customWidth="1"/>
    <col min="782" max="782" width="7.5703125" style="426" customWidth="1"/>
    <col min="783" max="783" width="8.85546875" style="426" customWidth="1"/>
    <col min="784" max="784" width="8.140625" style="426" customWidth="1"/>
    <col min="785" max="785" width="7.85546875" style="426" customWidth="1"/>
    <col min="786" max="786" width="8.5703125" style="426" customWidth="1"/>
    <col min="787" max="787" width="8.28515625" style="426" customWidth="1"/>
    <col min="788" max="788" width="11.42578125" style="426" customWidth="1"/>
    <col min="789" max="789" width="18" style="426" customWidth="1"/>
    <col min="790" max="790" width="21.42578125" style="426" customWidth="1"/>
    <col min="791" max="791" width="27.85546875" style="426" customWidth="1"/>
    <col min="792" max="1007" width="11.42578125" style="426"/>
    <col min="1008" max="1008" width="13.5703125" style="426" customWidth="1"/>
    <col min="1009" max="1009" width="19" style="426" customWidth="1"/>
    <col min="1010" max="1010" width="13.5703125" style="426" customWidth="1"/>
    <col min="1011" max="1011" width="19.7109375" style="426" customWidth="1"/>
    <col min="1012" max="1012" width="13.5703125" style="426" customWidth="1"/>
    <col min="1013" max="1014" width="14.7109375" style="426" customWidth="1"/>
    <col min="1015" max="1015" width="36.140625" style="426" customWidth="1"/>
    <col min="1016" max="1016" width="29.42578125" style="426" customWidth="1"/>
    <col min="1017" max="1017" width="16" style="426" customWidth="1"/>
    <col min="1018" max="1018" width="38.28515625" style="426" customWidth="1"/>
    <col min="1019" max="1019" width="12" style="426" customWidth="1"/>
    <col min="1020" max="1020" width="38.140625" style="426" customWidth="1"/>
    <col min="1021" max="1021" width="17.85546875" style="426" bestFit="1" customWidth="1"/>
    <col min="1022" max="1022" width="24.7109375" style="426" customWidth="1"/>
    <col min="1023" max="1023" width="36.42578125" style="426" customWidth="1"/>
    <col min="1024" max="1024" width="46.7109375" style="426" customWidth="1"/>
    <col min="1025" max="1025" width="43.7109375" style="426" customWidth="1"/>
    <col min="1026" max="1026" width="25.42578125" style="426" customWidth="1"/>
    <col min="1027" max="1027" width="12.42578125" style="426" customWidth="1"/>
    <col min="1028" max="1028" width="16.42578125" style="426" customWidth="1"/>
    <col min="1029" max="1029" width="13.42578125" style="426" customWidth="1"/>
    <col min="1030" max="1030" width="8.5703125" style="426" customWidth="1"/>
    <col min="1031" max="1034" width="11.42578125" style="426" customWidth="1"/>
    <col min="1035" max="1035" width="12.7109375" style="426" customWidth="1"/>
    <col min="1036" max="1036" width="11.85546875" style="426" customWidth="1"/>
    <col min="1037" max="1037" width="7.85546875" style="426" customWidth="1"/>
    <col min="1038" max="1038" width="7.5703125" style="426" customWidth="1"/>
    <col min="1039" max="1039" width="8.85546875" style="426" customWidth="1"/>
    <col min="1040" max="1040" width="8.140625" style="426" customWidth="1"/>
    <col min="1041" max="1041" width="7.85546875" style="426" customWidth="1"/>
    <col min="1042" max="1042" width="8.5703125" style="426" customWidth="1"/>
    <col min="1043" max="1043" width="8.28515625" style="426" customWidth="1"/>
    <col min="1044" max="1044" width="11.42578125" style="426" customWidth="1"/>
    <col min="1045" max="1045" width="18" style="426" customWidth="1"/>
    <col min="1046" max="1046" width="21.42578125" style="426" customWidth="1"/>
    <col min="1047" max="1047" width="27.85546875" style="426" customWidth="1"/>
    <col min="1048" max="1263" width="11.42578125" style="426"/>
    <col min="1264" max="1264" width="13.5703125" style="426" customWidth="1"/>
    <col min="1265" max="1265" width="19" style="426" customWidth="1"/>
    <col min="1266" max="1266" width="13.5703125" style="426" customWidth="1"/>
    <col min="1267" max="1267" width="19.7109375" style="426" customWidth="1"/>
    <col min="1268" max="1268" width="13.5703125" style="426" customWidth="1"/>
    <col min="1269" max="1270" width="14.7109375" style="426" customWidth="1"/>
    <col min="1271" max="1271" width="36.140625" style="426" customWidth="1"/>
    <col min="1272" max="1272" width="29.42578125" style="426" customWidth="1"/>
    <col min="1273" max="1273" width="16" style="426" customWidth="1"/>
    <col min="1274" max="1274" width="38.28515625" style="426" customWidth="1"/>
    <col min="1275" max="1275" width="12" style="426" customWidth="1"/>
    <col min="1276" max="1276" width="38.140625" style="426" customWidth="1"/>
    <col min="1277" max="1277" width="17.85546875" style="426" bestFit="1" customWidth="1"/>
    <col min="1278" max="1278" width="24.7109375" style="426" customWidth="1"/>
    <col min="1279" max="1279" width="36.42578125" style="426" customWidth="1"/>
    <col min="1280" max="1280" width="46.7109375" style="426" customWidth="1"/>
    <col min="1281" max="1281" width="43.7109375" style="426" customWidth="1"/>
    <col min="1282" max="1282" width="25.42578125" style="426" customWidth="1"/>
    <col min="1283" max="1283" width="12.42578125" style="426" customWidth="1"/>
    <col min="1284" max="1284" width="16.42578125" style="426" customWidth="1"/>
    <col min="1285" max="1285" width="13.42578125" style="426" customWidth="1"/>
    <col min="1286" max="1286" width="8.5703125" style="426" customWidth="1"/>
    <col min="1287" max="1290" width="11.42578125" style="426" customWidth="1"/>
    <col min="1291" max="1291" width="12.7109375" style="426" customWidth="1"/>
    <col min="1292" max="1292" width="11.85546875" style="426" customWidth="1"/>
    <col min="1293" max="1293" width="7.85546875" style="426" customWidth="1"/>
    <col min="1294" max="1294" width="7.5703125" style="426" customWidth="1"/>
    <col min="1295" max="1295" width="8.85546875" style="426" customWidth="1"/>
    <col min="1296" max="1296" width="8.140625" style="426" customWidth="1"/>
    <col min="1297" max="1297" width="7.85546875" style="426" customWidth="1"/>
    <col min="1298" max="1298" width="8.5703125" style="426" customWidth="1"/>
    <col min="1299" max="1299" width="8.28515625" style="426" customWidth="1"/>
    <col min="1300" max="1300" width="11.42578125" style="426" customWidth="1"/>
    <col min="1301" max="1301" width="18" style="426" customWidth="1"/>
    <col min="1302" max="1302" width="21.42578125" style="426" customWidth="1"/>
    <col min="1303" max="1303" width="27.85546875" style="426" customWidth="1"/>
    <col min="1304" max="1519" width="11.42578125" style="426"/>
    <col min="1520" max="1520" width="13.5703125" style="426" customWidth="1"/>
    <col min="1521" max="1521" width="19" style="426" customWidth="1"/>
    <col min="1522" max="1522" width="13.5703125" style="426" customWidth="1"/>
    <col min="1523" max="1523" width="19.7109375" style="426" customWidth="1"/>
    <col min="1524" max="1524" width="13.5703125" style="426" customWidth="1"/>
    <col min="1525" max="1526" width="14.7109375" style="426" customWidth="1"/>
    <col min="1527" max="1527" width="36.140625" style="426" customWidth="1"/>
    <col min="1528" max="1528" width="29.42578125" style="426" customWidth="1"/>
    <col min="1529" max="1529" width="16" style="426" customWidth="1"/>
    <col min="1530" max="1530" width="38.28515625" style="426" customWidth="1"/>
    <col min="1531" max="1531" width="12" style="426" customWidth="1"/>
    <col min="1532" max="1532" width="38.140625" style="426" customWidth="1"/>
    <col min="1533" max="1533" width="17.85546875" style="426" bestFit="1" customWidth="1"/>
    <col min="1534" max="1534" width="24.7109375" style="426" customWidth="1"/>
    <col min="1535" max="1535" width="36.42578125" style="426" customWidth="1"/>
    <col min="1536" max="1536" width="46.7109375" style="426" customWidth="1"/>
    <col min="1537" max="1537" width="43.7109375" style="426" customWidth="1"/>
    <col min="1538" max="1538" width="25.42578125" style="426" customWidth="1"/>
    <col min="1539" max="1539" width="12.42578125" style="426" customWidth="1"/>
    <col min="1540" max="1540" width="16.42578125" style="426" customWidth="1"/>
    <col min="1541" max="1541" width="13.42578125" style="426" customWidth="1"/>
    <col min="1542" max="1542" width="8.5703125" style="426" customWidth="1"/>
    <col min="1543" max="1546" width="11.42578125" style="426" customWidth="1"/>
    <col min="1547" max="1547" width="12.7109375" style="426" customWidth="1"/>
    <col min="1548" max="1548" width="11.85546875" style="426" customWidth="1"/>
    <col min="1549" max="1549" width="7.85546875" style="426" customWidth="1"/>
    <col min="1550" max="1550" width="7.5703125" style="426" customWidth="1"/>
    <col min="1551" max="1551" width="8.85546875" style="426" customWidth="1"/>
    <col min="1552" max="1552" width="8.140625" style="426" customWidth="1"/>
    <col min="1553" max="1553" width="7.85546875" style="426" customWidth="1"/>
    <col min="1554" max="1554" width="8.5703125" style="426" customWidth="1"/>
    <col min="1555" max="1555" width="8.28515625" style="426" customWidth="1"/>
    <col min="1556" max="1556" width="11.42578125" style="426" customWidth="1"/>
    <col min="1557" max="1557" width="18" style="426" customWidth="1"/>
    <col min="1558" max="1558" width="21.42578125" style="426" customWidth="1"/>
    <col min="1559" max="1559" width="27.85546875" style="426" customWidth="1"/>
    <col min="1560" max="1775" width="11.42578125" style="426"/>
    <col min="1776" max="1776" width="13.5703125" style="426" customWidth="1"/>
    <col min="1777" max="1777" width="19" style="426" customWidth="1"/>
    <col min="1778" max="1778" width="13.5703125" style="426" customWidth="1"/>
    <col min="1779" max="1779" width="19.7109375" style="426" customWidth="1"/>
    <col min="1780" max="1780" width="13.5703125" style="426" customWidth="1"/>
    <col min="1781" max="1782" width="14.7109375" style="426" customWidth="1"/>
    <col min="1783" max="1783" width="36.140625" style="426" customWidth="1"/>
    <col min="1784" max="1784" width="29.42578125" style="426" customWidth="1"/>
    <col min="1785" max="1785" width="16" style="426" customWidth="1"/>
    <col min="1786" max="1786" width="38.28515625" style="426" customWidth="1"/>
    <col min="1787" max="1787" width="12" style="426" customWidth="1"/>
    <col min="1788" max="1788" width="38.140625" style="426" customWidth="1"/>
    <col min="1789" max="1789" width="17.85546875" style="426" bestFit="1" customWidth="1"/>
    <col min="1790" max="1790" width="24.7109375" style="426" customWidth="1"/>
    <col min="1791" max="1791" width="36.42578125" style="426" customWidth="1"/>
    <col min="1792" max="1792" width="46.7109375" style="426" customWidth="1"/>
    <col min="1793" max="1793" width="43.7109375" style="426" customWidth="1"/>
    <col min="1794" max="1794" width="25.42578125" style="426" customWidth="1"/>
    <col min="1795" max="1795" width="12.42578125" style="426" customWidth="1"/>
    <col min="1796" max="1796" width="16.42578125" style="426" customWidth="1"/>
    <col min="1797" max="1797" width="13.42578125" style="426" customWidth="1"/>
    <col min="1798" max="1798" width="8.5703125" style="426" customWidth="1"/>
    <col min="1799" max="1802" width="11.42578125" style="426" customWidth="1"/>
    <col min="1803" max="1803" width="12.7109375" style="426" customWidth="1"/>
    <col min="1804" max="1804" width="11.85546875" style="426" customWidth="1"/>
    <col min="1805" max="1805" width="7.85546875" style="426" customWidth="1"/>
    <col min="1806" max="1806" width="7.5703125" style="426" customWidth="1"/>
    <col min="1807" max="1807" width="8.85546875" style="426" customWidth="1"/>
    <col min="1808" max="1808" width="8.140625" style="426" customWidth="1"/>
    <col min="1809" max="1809" width="7.85546875" style="426" customWidth="1"/>
    <col min="1810" max="1810" width="8.5703125" style="426" customWidth="1"/>
    <col min="1811" max="1811" width="8.28515625" style="426" customWidth="1"/>
    <col min="1812" max="1812" width="11.42578125" style="426" customWidth="1"/>
    <col min="1813" max="1813" width="18" style="426" customWidth="1"/>
    <col min="1814" max="1814" width="21.42578125" style="426" customWidth="1"/>
    <col min="1815" max="1815" width="27.85546875" style="426" customWidth="1"/>
    <col min="1816" max="2031" width="11.42578125" style="426"/>
    <col min="2032" max="2032" width="13.5703125" style="426" customWidth="1"/>
    <col min="2033" max="2033" width="19" style="426" customWidth="1"/>
    <col min="2034" max="2034" width="13.5703125" style="426" customWidth="1"/>
    <col min="2035" max="2035" width="19.7109375" style="426" customWidth="1"/>
    <col min="2036" max="2036" width="13.5703125" style="426" customWidth="1"/>
    <col min="2037" max="2038" width="14.7109375" style="426" customWidth="1"/>
    <col min="2039" max="2039" width="36.140625" style="426" customWidth="1"/>
    <col min="2040" max="2040" width="29.42578125" style="426" customWidth="1"/>
    <col min="2041" max="2041" width="16" style="426" customWidth="1"/>
    <col min="2042" max="2042" width="38.28515625" style="426" customWidth="1"/>
    <col min="2043" max="2043" width="12" style="426" customWidth="1"/>
    <col min="2044" max="2044" width="38.140625" style="426" customWidth="1"/>
    <col min="2045" max="2045" width="17.85546875" style="426" bestFit="1" customWidth="1"/>
    <col min="2046" max="2046" width="24.7109375" style="426" customWidth="1"/>
    <col min="2047" max="2047" width="36.42578125" style="426" customWidth="1"/>
    <col min="2048" max="2048" width="46.7109375" style="426" customWidth="1"/>
    <col min="2049" max="2049" width="43.7109375" style="426" customWidth="1"/>
    <col min="2050" max="2050" width="25.42578125" style="426" customWidth="1"/>
    <col min="2051" max="2051" width="12.42578125" style="426" customWidth="1"/>
    <col min="2052" max="2052" width="16.42578125" style="426" customWidth="1"/>
    <col min="2053" max="2053" width="13.42578125" style="426" customWidth="1"/>
    <col min="2054" max="2054" width="8.5703125" style="426" customWidth="1"/>
    <col min="2055" max="2058" width="11.42578125" style="426" customWidth="1"/>
    <col min="2059" max="2059" width="12.7109375" style="426" customWidth="1"/>
    <col min="2060" max="2060" width="11.85546875" style="426" customWidth="1"/>
    <col min="2061" max="2061" width="7.85546875" style="426" customWidth="1"/>
    <col min="2062" max="2062" width="7.5703125" style="426" customWidth="1"/>
    <col min="2063" max="2063" width="8.85546875" style="426" customWidth="1"/>
    <col min="2064" max="2064" width="8.140625" style="426" customWidth="1"/>
    <col min="2065" max="2065" width="7.85546875" style="426" customWidth="1"/>
    <col min="2066" max="2066" width="8.5703125" style="426" customWidth="1"/>
    <col min="2067" max="2067" width="8.28515625" style="426" customWidth="1"/>
    <col min="2068" max="2068" width="11.42578125" style="426" customWidth="1"/>
    <col min="2069" max="2069" width="18" style="426" customWidth="1"/>
    <col min="2070" max="2070" width="21.42578125" style="426" customWidth="1"/>
    <col min="2071" max="2071" width="27.85546875" style="426" customWidth="1"/>
    <col min="2072" max="2287" width="11.42578125" style="426"/>
    <col min="2288" max="2288" width="13.5703125" style="426" customWidth="1"/>
    <col min="2289" max="2289" width="19" style="426" customWidth="1"/>
    <col min="2290" max="2290" width="13.5703125" style="426" customWidth="1"/>
    <col min="2291" max="2291" width="19.7109375" style="426" customWidth="1"/>
    <col min="2292" max="2292" width="13.5703125" style="426" customWidth="1"/>
    <col min="2293" max="2294" width="14.7109375" style="426" customWidth="1"/>
    <col min="2295" max="2295" width="36.140625" style="426" customWidth="1"/>
    <col min="2296" max="2296" width="29.42578125" style="426" customWidth="1"/>
    <col min="2297" max="2297" width="16" style="426" customWidth="1"/>
    <col min="2298" max="2298" width="38.28515625" style="426" customWidth="1"/>
    <col min="2299" max="2299" width="12" style="426" customWidth="1"/>
    <col min="2300" max="2300" width="38.140625" style="426" customWidth="1"/>
    <col min="2301" max="2301" width="17.85546875" style="426" bestFit="1" customWidth="1"/>
    <col min="2302" max="2302" width="24.7109375" style="426" customWidth="1"/>
    <col min="2303" max="2303" width="36.42578125" style="426" customWidth="1"/>
    <col min="2304" max="2304" width="46.7109375" style="426" customWidth="1"/>
    <col min="2305" max="2305" width="43.7109375" style="426" customWidth="1"/>
    <col min="2306" max="2306" width="25.42578125" style="426" customWidth="1"/>
    <col min="2307" max="2307" width="12.42578125" style="426" customWidth="1"/>
    <col min="2308" max="2308" width="16.42578125" style="426" customWidth="1"/>
    <col min="2309" max="2309" width="13.42578125" style="426" customWidth="1"/>
    <col min="2310" max="2310" width="8.5703125" style="426" customWidth="1"/>
    <col min="2311" max="2314" width="11.42578125" style="426" customWidth="1"/>
    <col min="2315" max="2315" width="12.7109375" style="426" customWidth="1"/>
    <col min="2316" max="2316" width="11.85546875" style="426" customWidth="1"/>
    <col min="2317" max="2317" width="7.85546875" style="426" customWidth="1"/>
    <col min="2318" max="2318" width="7.5703125" style="426" customWidth="1"/>
    <col min="2319" max="2319" width="8.85546875" style="426" customWidth="1"/>
    <col min="2320" max="2320" width="8.140625" style="426" customWidth="1"/>
    <col min="2321" max="2321" width="7.85546875" style="426" customWidth="1"/>
    <col min="2322" max="2322" width="8.5703125" style="426" customWidth="1"/>
    <col min="2323" max="2323" width="8.28515625" style="426" customWidth="1"/>
    <col min="2324" max="2324" width="11.42578125" style="426" customWidth="1"/>
    <col min="2325" max="2325" width="18" style="426" customWidth="1"/>
    <col min="2326" max="2326" width="21.42578125" style="426" customWidth="1"/>
    <col min="2327" max="2327" width="27.85546875" style="426" customWidth="1"/>
    <col min="2328" max="2543" width="11.42578125" style="426"/>
    <col min="2544" max="2544" width="13.5703125" style="426" customWidth="1"/>
    <col min="2545" max="2545" width="19" style="426" customWidth="1"/>
    <col min="2546" max="2546" width="13.5703125" style="426" customWidth="1"/>
    <col min="2547" max="2547" width="19.7109375" style="426" customWidth="1"/>
    <col min="2548" max="2548" width="13.5703125" style="426" customWidth="1"/>
    <col min="2549" max="2550" width="14.7109375" style="426" customWidth="1"/>
    <col min="2551" max="2551" width="36.140625" style="426" customWidth="1"/>
    <col min="2552" max="2552" width="29.42578125" style="426" customWidth="1"/>
    <col min="2553" max="2553" width="16" style="426" customWidth="1"/>
    <col min="2554" max="2554" width="38.28515625" style="426" customWidth="1"/>
    <col min="2555" max="2555" width="12" style="426" customWidth="1"/>
    <col min="2556" max="2556" width="38.140625" style="426" customWidth="1"/>
    <col min="2557" max="2557" width="17.85546875" style="426" bestFit="1" customWidth="1"/>
    <col min="2558" max="2558" width="24.7109375" style="426" customWidth="1"/>
    <col min="2559" max="2559" width="36.42578125" style="426" customWidth="1"/>
    <col min="2560" max="2560" width="46.7109375" style="426" customWidth="1"/>
    <col min="2561" max="2561" width="43.7109375" style="426" customWidth="1"/>
    <col min="2562" max="2562" width="25.42578125" style="426" customWidth="1"/>
    <col min="2563" max="2563" width="12.42578125" style="426" customWidth="1"/>
    <col min="2564" max="2564" width="16.42578125" style="426" customWidth="1"/>
    <col min="2565" max="2565" width="13.42578125" style="426" customWidth="1"/>
    <col min="2566" max="2566" width="8.5703125" style="426" customWidth="1"/>
    <col min="2567" max="2570" width="11.42578125" style="426" customWidth="1"/>
    <col min="2571" max="2571" width="12.7109375" style="426" customWidth="1"/>
    <col min="2572" max="2572" width="11.85546875" style="426" customWidth="1"/>
    <col min="2573" max="2573" width="7.85546875" style="426" customWidth="1"/>
    <col min="2574" max="2574" width="7.5703125" style="426" customWidth="1"/>
    <col min="2575" max="2575" width="8.85546875" style="426" customWidth="1"/>
    <col min="2576" max="2576" width="8.140625" style="426" customWidth="1"/>
    <col min="2577" max="2577" width="7.85546875" style="426" customWidth="1"/>
    <col min="2578" max="2578" width="8.5703125" style="426" customWidth="1"/>
    <col min="2579" max="2579" width="8.28515625" style="426" customWidth="1"/>
    <col min="2580" max="2580" width="11.42578125" style="426" customWidth="1"/>
    <col min="2581" max="2581" width="18" style="426" customWidth="1"/>
    <col min="2582" max="2582" width="21.42578125" style="426" customWidth="1"/>
    <col min="2583" max="2583" width="27.85546875" style="426" customWidth="1"/>
    <col min="2584" max="2799" width="11.42578125" style="426"/>
    <col min="2800" max="2800" width="13.5703125" style="426" customWidth="1"/>
    <col min="2801" max="2801" width="19" style="426" customWidth="1"/>
    <col min="2802" max="2802" width="13.5703125" style="426" customWidth="1"/>
    <col min="2803" max="2803" width="19.7109375" style="426" customWidth="1"/>
    <col min="2804" max="2804" width="13.5703125" style="426" customWidth="1"/>
    <col min="2805" max="2806" width="14.7109375" style="426" customWidth="1"/>
    <col min="2807" max="2807" width="36.140625" style="426" customWidth="1"/>
    <col min="2808" max="2808" width="29.42578125" style="426" customWidth="1"/>
    <col min="2809" max="2809" width="16" style="426" customWidth="1"/>
    <col min="2810" max="2810" width="38.28515625" style="426" customWidth="1"/>
    <col min="2811" max="2811" width="12" style="426" customWidth="1"/>
    <col min="2812" max="2812" width="38.140625" style="426" customWidth="1"/>
    <col min="2813" max="2813" width="17.85546875" style="426" bestFit="1" customWidth="1"/>
    <col min="2814" max="2814" width="24.7109375" style="426" customWidth="1"/>
    <col min="2815" max="2815" width="36.42578125" style="426" customWidth="1"/>
    <col min="2816" max="2816" width="46.7109375" style="426" customWidth="1"/>
    <col min="2817" max="2817" width="43.7109375" style="426" customWidth="1"/>
    <col min="2818" max="2818" width="25.42578125" style="426" customWidth="1"/>
    <col min="2819" max="2819" width="12.42578125" style="426" customWidth="1"/>
    <col min="2820" max="2820" width="16.42578125" style="426" customWidth="1"/>
    <col min="2821" max="2821" width="13.42578125" style="426" customWidth="1"/>
    <col min="2822" max="2822" width="8.5703125" style="426" customWidth="1"/>
    <col min="2823" max="2826" width="11.42578125" style="426" customWidth="1"/>
    <col min="2827" max="2827" width="12.7109375" style="426" customWidth="1"/>
    <col min="2828" max="2828" width="11.85546875" style="426" customWidth="1"/>
    <col min="2829" max="2829" width="7.85546875" style="426" customWidth="1"/>
    <col min="2830" max="2830" width="7.5703125" style="426" customWidth="1"/>
    <col min="2831" max="2831" width="8.85546875" style="426" customWidth="1"/>
    <col min="2832" max="2832" width="8.140625" style="426" customWidth="1"/>
    <col min="2833" max="2833" width="7.85546875" style="426" customWidth="1"/>
    <col min="2834" max="2834" width="8.5703125" style="426" customWidth="1"/>
    <col min="2835" max="2835" width="8.28515625" style="426" customWidth="1"/>
    <col min="2836" max="2836" width="11.42578125" style="426" customWidth="1"/>
    <col min="2837" max="2837" width="18" style="426" customWidth="1"/>
    <col min="2838" max="2838" width="21.42578125" style="426" customWidth="1"/>
    <col min="2839" max="2839" width="27.85546875" style="426" customWidth="1"/>
    <col min="2840" max="3055" width="11.42578125" style="426"/>
    <col min="3056" max="3056" width="13.5703125" style="426" customWidth="1"/>
    <col min="3057" max="3057" width="19" style="426" customWidth="1"/>
    <col min="3058" max="3058" width="13.5703125" style="426" customWidth="1"/>
    <col min="3059" max="3059" width="19.7109375" style="426" customWidth="1"/>
    <col min="3060" max="3060" width="13.5703125" style="426" customWidth="1"/>
    <col min="3061" max="3062" width="14.7109375" style="426" customWidth="1"/>
    <col min="3063" max="3063" width="36.140625" style="426" customWidth="1"/>
    <col min="3064" max="3064" width="29.42578125" style="426" customWidth="1"/>
    <col min="3065" max="3065" width="16" style="426" customWidth="1"/>
    <col min="3066" max="3066" width="38.28515625" style="426" customWidth="1"/>
    <col min="3067" max="3067" width="12" style="426" customWidth="1"/>
    <col min="3068" max="3068" width="38.140625" style="426" customWidth="1"/>
    <col min="3069" max="3069" width="17.85546875" style="426" bestFit="1" customWidth="1"/>
    <col min="3070" max="3070" width="24.7109375" style="426" customWidth="1"/>
    <col min="3071" max="3071" width="36.42578125" style="426" customWidth="1"/>
    <col min="3072" max="3072" width="46.7109375" style="426" customWidth="1"/>
    <col min="3073" max="3073" width="43.7109375" style="426" customWidth="1"/>
    <col min="3074" max="3074" width="25.42578125" style="426" customWidth="1"/>
    <col min="3075" max="3075" width="12.42578125" style="426" customWidth="1"/>
    <col min="3076" max="3076" width="16.42578125" style="426" customWidth="1"/>
    <col min="3077" max="3077" width="13.42578125" style="426" customWidth="1"/>
    <col min="3078" max="3078" width="8.5703125" style="426" customWidth="1"/>
    <col min="3079" max="3082" width="11.42578125" style="426" customWidth="1"/>
    <col min="3083" max="3083" width="12.7109375" style="426" customWidth="1"/>
    <col min="3084" max="3084" width="11.85546875" style="426" customWidth="1"/>
    <col min="3085" max="3085" width="7.85546875" style="426" customWidth="1"/>
    <col min="3086" max="3086" width="7.5703125" style="426" customWidth="1"/>
    <col min="3087" max="3087" width="8.85546875" style="426" customWidth="1"/>
    <col min="3088" max="3088" width="8.140625" style="426" customWidth="1"/>
    <col min="3089" max="3089" width="7.85546875" style="426" customWidth="1"/>
    <col min="3090" max="3090" width="8.5703125" style="426" customWidth="1"/>
    <col min="3091" max="3091" width="8.28515625" style="426" customWidth="1"/>
    <col min="3092" max="3092" width="11.42578125" style="426" customWidth="1"/>
    <col min="3093" max="3093" width="18" style="426" customWidth="1"/>
    <col min="3094" max="3094" width="21.42578125" style="426" customWidth="1"/>
    <col min="3095" max="3095" width="27.85546875" style="426" customWidth="1"/>
    <col min="3096" max="3311" width="11.42578125" style="426"/>
    <col min="3312" max="3312" width="13.5703125" style="426" customWidth="1"/>
    <col min="3313" max="3313" width="19" style="426" customWidth="1"/>
    <col min="3314" max="3314" width="13.5703125" style="426" customWidth="1"/>
    <col min="3315" max="3315" width="19.7109375" style="426" customWidth="1"/>
    <col min="3316" max="3316" width="13.5703125" style="426" customWidth="1"/>
    <col min="3317" max="3318" width="14.7109375" style="426" customWidth="1"/>
    <col min="3319" max="3319" width="36.140625" style="426" customWidth="1"/>
    <col min="3320" max="3320" width="29.42578125" style="426" customWidth="1"/>
    <col min="3321" max="3321" width="16" style="426" customWidth="1"/>
    <col min="3322" max="3322" width="38.28515625" style="426" customWidth="1"/>
    <col min="3323" max="3323" width="12" style="426" customWidth="1"/>
    <col min="3324" max="3324" width="38.140625" style="426" customWidth="1"/>
    <col min="3325" max="3325" width="17.85546875" style="426" bestFit="1" customWidth="1"/>
    <col min="3326" max="3326" width="24.7109375" style="426" customWidth="1"/>
    <col min="3327" max="3327" width="36.42578125" style="426" customWidth="1"/>
    <col min="3328" max="3328" width="46.7109375" style="426" customWidth="1"/>
    <col min="3329" max="3329" width="43.7109375" style="426" customWidth="1"/>
    <col min="3330" max="3330" width="25.42578125" style="426" customWidth="1"/>
    <col min="3331" max="3331" width="12.42578125" style="426" customWidth="1"/>
    <col min="3332" max="3332" width="16.42578125" style="426" customWidth="1"/>
    <col min="3333" max="3333" width="13.42578125" style="426" customWidth="1"/>
    <col min="3334" max="3334" width="8.5703125" style="426" customWidth="1"/>
    <col min="3335" max="3338" width="11.42578125" style="426" customWidth="1"/>
    <col min="3339" max="3339" width="12.7109375" style="426" customWidth="1"/>
    <col min="3340" max="3340" width="11.85546875" style="426" customWidth="1"/>
    <col min="3341" max="3341" width="7.85546875" style="426" customWidth="1"/>
    <col min="3342" max="3342" width="7.5703125" style="426" customWidth="1"/>
    <col min="3343" max="3343" width="8.85546875" style="426" customWidth="1"/>
    <col min="3344" max="3344" width="8.140625" style="426" customWidth="1"/>
    <col min="3345" max="3345" width="7.85546875" style="426" customWidth="1"/>
    <col min="3346" max="3346" width="8.5703125" style="426" customWidth="1"/>
    <col min="3347" max="3347" width="8.28515625" style="426" customWidth="1"/>
    <col min="3348" max="3348" width="11.42578125" style="426" customWidth="1"/>
    <col min="3349" max="3349" width="18" style="426" customWidth="1"/>
    <col min="3350" max="3350" width="21.42578125" style="426" customWidth="1"/>
    <col min="3351" max="3351" width="27.85546875" style="426" customWidth="1"/>
    <col min="3352" max="3567" width="11.42578125" style="426"/>
    <col min="3568" max="3568" width="13.5703125" style="426" customWidth="1"/>
    <col min="3569" max="3569" width="19" style="426" customWidth="1"/>
    <col min="3570" max="3570" width="13.5703125" style="426" customWidth="1"/>
    <col min="3571" max="3571" width="19.7109375" style="426" customWidth="1"/>
    <col min="3572" max="3572" width="13.5703125" style="426" customWidth="1"/>
    <col min="3573" max="3574" width="14.7109375" style="426" customWidth="1"/>
    <col min="3575" max="3575" width="36.140625" style="426" customWidth="1"/>
    <col min="3576" max="3576" width="29.42578125" style="426" customWidth="1"/>
    <col min="3577" max="3577" width="16" style="426" customWidth="1"/>
    <col min="3578" max="3578" width="38.28515625" style="426" customWidth="1"/>
    <col min="3579" max="3579" width="12" style="426" customWidth="1"/>
    <col min="3580" max="3580" width="38.140625" style="426" customWidth="1"/>
    <col min="3581" max="3581" width="17.85546875" style="426" bestFit="1" customWidth="1"/>
    <col min="3582" max="3582" width="24.7109375" style="426" customWidth="1"/>
    <col min="3583" max="3583" width="36.42578125" style="426" customWidth="1"/>
    <col min="3584" max="3584" width="46.7109375" style="426" customWidth="1"/>
    <col min="3585" max="3585" width="43.7109375" style="426" customWidth="1"/>
    <col min="3586" max="3586" width="25.42578125" style="426" customWidth="1"/>
    <col min="3587" max="3587" width="12.42578125" style="426" customWidth="1"/>
    <col min="3588" max="3588" width="16.42578125" style="426" customWidth="1"/>
    <col min="3589" max="3589" width="13.42578125" style="426" customWidth="1"/>
    <col min="3590" max="3590" width="8.5703125" style="426" customWidth="1"/>
    <col min="3591" max="3594" width="11.42578125" style="426" customWidth="1"/>
    <col min="3595" max="3595" width="12.7109375" style="426" customWidth="1"/>
    <col min="3596" max="3596" width="11.85546875" style="426" customWidth="1"/>
    <col min="3597" max="3597" width="7.85546875" style="426" customWidth="1"/>
    <col min="3598" max="3598" width="7.5703125" style="426" customWidth="1"/>
    <col min="3599" max="3599" width="8.85546875" style="426" customWidth="1"/>
    <col min="3600" max="3600" width="8.140625" style="426" customWidth="1"/>
    <col min="3601" max="3601" width="7.85546875" style="426" customWidth="1"/>
    <col min="3602" max="3602" width="8.5703125" style="426" customWidth="1"/>
    <col min="3603" max="3603" width="8.28515625" style="426" customWidth="1"/>
    <col min="3604" max="3604" width="11.42578125" style="426" customWidth="1"/>
    <col min="3605" max="3605" width="18" style="426" customWidth="1"/>
    <col min="3606" max="3606" width="21.42578125" style="426" customWidth="1"/>
    <col min="3607" max="3607" width="27.85546875" style="426" customWidth="1"/>
    <col min="3608" max="3823" width="11.42578125" style="426"/>
    <col min="3824" max="3824" width="13.5703125" style="426" customWidth="1"/>
    <col min="3825" max="3825" width="19" style="426" customWidth="1"/>
    <col min="3826" max="3826" width="13.5703125" style="426" customWidth="1"/>
    <col min="3827" max="3827" width="19.7109375" style="426" customWidth="1"/>
    <col min="3828" max="3828" width="13.5703125" style="426" customWidth="1"/>
    <col min="3829" max="3830" width="14.7109375" style="426" customWidth="1"/>
    <col min="3831" max="3831" width="36.140625" style="426" customWidth="1"/>
    <col min="3832" max="3832" width="29.42578125" style="426" customWidth="1"/>
    <col min="3833" max="3833" width="16" style="426" customWidth="1"/>
    <col min="3834" max="3834" width="38.28515625" style="426" customWidth="1"/>
    <col min="3835" max="3835" width="12" style="426" customWidth="1"/>
    <col min="3836" max="3836" width="38.140625" style="426" customWidth="1"/>
    <col min="3837" max="3837" width="17.85546875" style="426" bestFit="1" customWidth="1"/>
    <col min="3838" max="3838" width="24.7109375" style="426" customWidth="1"/>
    <col min="3839" max="3839" width="36.42578125" style="426" customWidth="1"/>
    <col min="3840" max="3840" width="46.7109375" style="426" customWidth="1"/>
    <col min="3841" max="3841" width="43.7109375" style="426" customWidth="1"/>
    <col min="3842" max="3842" width="25.42578125" style="426" customWidth="1"/>
    <col min="3843" max="3843" width="12.42578125" style="426" customWidth="1"/>
    <col min="3844" max="3844" width="16.42578125" style="426" customWidth="1"/>
    <col min="3845" max="3845" width="13.42578125" style="426" customWidth="1"/>
    <col min="3846" max="3846" width="8.5703125" style="426" customWidth="1"/>
    <col min="3847" max="3850" width="11.42578125" style="426" customWidth="1"/>
    <col min="3851" max="3851" width="12.7109375" style="426" customWidth="1"/>
    <col min="3852" max="3852" width="11.85546875" style="426" customWidth="1"/>
    <col min="3853" max="3853" width="7.85546875" style="426" customWidth="1"/>
    <col min="3854" max="3854" width="7.5703125" style="426" customWidth="1"/>
    <col min="3855" max="3855" width="8.85546875" style="426" customWidth="1"/>
    <col min="3856" max="3856" width="8.140625" style="426" customWidth="1"/>
    <col min="3857" max="3857" width="7.85546875" style="426" customWidth="1"/>
    <col min="3858" max="3858" width="8.5703125" style="426" customWidth="1"/>
    <col min="3859" max="3859" width="8.28515625" style="426" customWidth="1"/>
    <col min="3860" max="3860" width="11.42578125" style="426" customWidth="1"/>
    <col min="3861" max="3861" width="18" style="426" customWidth="1"/>
    <col min="3862" max="3862" width="21.42578125" style="426" customWidth="1"/>
    <col min="3863" max="3863" width="27.85546875" style="426" customWidth="1"/>
    <col min="3864" max="4079" width="11.42578125" style="426"/>
    <col min="4080" max="4080" width="13.5703125" style="426" customWidth="1"/>
    <col min="4081" max="4081" width="19" style="426" customWidth="1"/>
    <col min="4082" max="4082" width="13.5703125" style="426" customWidth="1"/>
    <col min="4083" max="4083" width="19.7109375" style="426" customWidth="1"/>
    <col min="4084" max="4084" width="13.5703125" style="426" customWidth="1"/>
    <col min="4085" max="4086" width="14.7109375" style="426" customWidth="1"/>
    <col min="4087" max="4087" width="36.140625" style="426" customWidth="1"/>
    <col min="4088" max="4088" width="29.42578125" style="426" customWidth="1"/>
    <col min="4089" max="4089" width="16" style="426" customWidth="1"/>
    <col min="4090" max="4090" width="38.28515625" style="426" customWidth="1"/>
    <col min="4091" max="4091" width="12" style="426" customWidth="1"/>
    <col min="4092" max="4092" width="38.140625" style="426" customWidth="1"/>
    <col min="4093" max="4093" width="17.85546875" style="426" bestFit="1" customWidth="1"/>
    <col min="4094" max="4094" width="24.7109375" style="426" customWidth="1"/>
    <col min="4095" max="4095" width="36.42578125" style="426" customWidth="1"/>
    <col min="4096" max="4096" width="46.7109375" style="426" customWidth="1"/>
    <col min="4097" max="4097" width="43.7109375" style="426" customWidth="1"/>
    <col min="4098" max="4098" width="25.42578125" style="426" customWidth="1"/>
    <col min="4099" max="4099" width="12.42578125" style="426" customWidth="1"/>
    <col min="4100" max="4100" width="16.42578125" style="426" customWidth="1"/>
    <col min="4101" max="4101" width="13.42578125" style="426" customWidth="1"/>
    <col min="4102" max="4102" width="8.5703125" style="426" customWidth="1"/>
    <col min="4103" max="4106" width="11.42578125" style="426" customWidth="1"/>
    <col min="4107" max="4107" width="12.7109375" style="426" customWidth="1"/>
    <col min="4108" max="4108" width="11.85546875" style="426" customWidth="1"/>
    <col min="4109" max="4109" width="7.85546875" style="426" customWidth="1"/>
    <col min="4110" max="4110" width="7.5703125" style="426" customWidth="1"/>
    <col min="4111" max="4111" width="8.85546875" style="426" customWidth="1"/>
    <col min="4112" max="4112" width="8.140625" style="426" customWidth="1"/>
    <col min="4113" max="4113" width="7.85546875" style="426" customWidth="1"/>
    <col min="4114" max="4114" width="8.5703125" style="426" customWidth="1"/>
    <col min="4115" max="4115" width="8.28515625" style="426" customWidth="1"/>
    <col min="4116" max="4116" width="11.42578125" style="426" customWidth="1"/>
    <col min="4117" max="4117" width="18" style="426" customWidth="1"/>
    <col min="4118" max="4118" width="21.42578125" style="426" customWidth="1"/>
    <col min="4119" max="4119" width="27.85546875" style="426" customWidth="1"/>
    <col min="4120" max="4335" width="11.42578125" style="426"/>
    <col min="4336" max="4336" width="13.5703125" style="426" customWidth="1"/>
    <col min="4337" max="4337" width="19" style="426" customWidth="1"/>
    <col min="4338" max="4338" width="13.5703125" style="426" customWidth="1"/>
    <col min="4339" max="4339" width="19.7109375" style="426" customWidth="1"/>
    <col min="4340" max="4340" width="13.5703125" style="426" customWidth="1"/>
    <col min="4341" max="4342" width="14.7109375" style="426" customWidth="1"/>
    <col min="4343" max="4343" width="36.140625" style="426" customWidth="1"/>
    <col min="4344" max="4344" width="29.42578125" style="426" customWidth="1"/>
    <col min="4345" max="4345" width="16" style="426" customWidth="1"/>
    <col min="4346" max="4346" width="38.28515625" style="426" customWidth="1"/>
    <col min="4347" max="4347" width="12" style="426" customWidth="1"/>
    <col min="4348" max="4348" width="38.140625" style="426" customWidth="1"/>
    <col min="4349" max="4349" width="17.85546875" style="426" bestFit="1" customWidth="1"/>
    <col min="4350" max="4350" width="24.7109375" style="426" customWidth="1"/>
    <col min="4351" max="4351" width="36.42578125" style="426" customWidth="1"/>
    <col min="4352" max="4352" width="46.7109375" style="426" customWidth="1"/>
    <col min="4353" max="4353" width="43.7109375" style="426" customWidth="1"/>
    <col min="4354" max="4354" width="25.42578125" style="426" customWidth="1"/>
    <col min="4355" max="4355" width="12.42578125" style="426" customWidth="1"/>
    <col min="4356" max="4356" width="16.42578125" style="426" customWidth="1"/>
    <col min="4357" max="4357" width="13.42578125" style="426" customWidth="1"/>
    <col min="4358" max="4358" width="8.5703125" style="426" customWidth="1"/>
    <col min="4359" max="4362" width="11.42578125" style="426" customWidth="1"/>
    <col min="4363" max="4363" width="12.7109375" style="426" customWidth="1"/>
    <col min="4364" max="4364" width="11.85546875" style="426" customWidth="1"/>
    <col min="4365" max="4365" width="7.85546875" style="426" customWidth="1"/>
    <col min="4366" max="4366" width="7.5703125" style="426" customWidth="1"/>
    <col min="4367" max="4367" width="8.85546875" style="426" customWidth="1"/>
    <col min="4368" max="4368" width="8.140625" style="426" customWidth="1"/>
    <col min="4369" max="4369" width="7.85546875" style="426" customWidth="1"/>
    <col min="4370" max="4370" width="8.5703125" style="426" customWidth="1"/>
    <col min="4371" max="4371" width="8.28515625" style="426" customWidth="1"/>
    <col min="4372" max="4372" width="11.42578125" style="426" customWidth="1"/>
    <col min="4373" max="4373" width="18" style="426" customWidth="1"/>
    <col min="4374" max="4374" width="21.42578125" style="426" customWidth="1"/>
    <col min="4375" max="4375" width="27.85546875" style="426" customWidth="1"/>
    <col min="4376" max="4591" width="11.42578125" style="426"/>
    <col min="4592" max="4592" width="13.5703125" style="426" customWidth="1"/>
    <col min="4593" max="4593" width="19" style="426" customWidth="1"/>
    <col min="4594" max="4594" width="13.5703125" style="426" customWidth="1"/>
    <col min="4595" max="4595" width="19.7109375" style="426" customWidth="1"/>
    <col min="4596" max="4596" width="13.5703125" style="426" customWidth="1"/>
    <col min="4597" max="4598" width="14.7109375" style="426" customWidth="1"/>
    <col min="4599" max="4599" width="36.140625" style="426" customWidth="1"/>
    <col min="4600" max="4600" width="29.42578125" style="426" customWidth="1"/>
    <col min="4601" max="4601" width="16" style="426" customWidth="1"/>
    <col min="4602" max="4602" width="38.28515625" style="426" customWidth="1"/>
    <col min="4603" max="4603" width="12" style="426" customWidth="1"/>
    <col min="4604" max="4604" width="38.140625" style="426" customWidth="1"/>
    <col min="4605" max="4605" width="17.85546875" style="426" bestFit="1" customWidth="1"/>
    <col min="4606" max="4606" width="24.7109375" style="426" customWidth="1"/>
    <col min="4607" max="4607" width="36.42578125" style="426" customWidth="1"/>
    <col min="4608" max="4608" width="46.7109375" style="426" customWidth="1"/>
    <col min="4609" max="4609" width="43.7109375" style="426" customWidth="1"/>
    <col min="4610" max="4610" width="25.42578125" style="426" customWidth="1"/>
    <col min="4611" max="4611" width="12.42578125" style="426" customWidth="1"/>
    <col min="4612" max="4612" width="16.42578125" style="426" customWidth="1"/>
    <col min="4613" max="4613" width="13.42578125" style="426" customWidth="1"/>
    <col min="4614" max="4614" width="8.5703125" style="426" customWidth="1"/>
    <col min="4615" max="4618" width="11.42578125" style="426" customWidth="1"/>
    <col min="4619" max="4619" width="12.7109375" style="426" customWidth="1"/>
    <col min="4620" max="4620" width="11.85546875" style="426" customWidth="1"/>
    <col min="4621" max="4621" width="7.85546875" style="426" customWidth="1"/>
    <col min="4622" max="4622" width="7.5703125" style="426" customWidth="1"/>
    <col min="4623" max="4623" width="8.85546875" style="426" customWidth="1"/>
    <col min="4624" max="4624" width="8.140625" style="426" customWidth="1"/>
    <col min="4625" max="4625" width="7.85546875" style="426" customWidth="1"/>
    <col min="4626" max="4626" width="8.5703125" style="426" customWidth="1"/>
    <col min="4627" max="4627" width="8.28515625" style="426" customWidth="1"/>
    <col min="4628" max="4628" width="11.42578125" style="426" customWidth="1"/>
    <col min="4629" max="4629" width="18" style="426" customWidth="1"/>
    <col min="4630" max="4630" width="21.42578125" style="426" customWidth="1"/>
    <col min="4631" max="4631" width="27.85546875" style="426" customWidth="1"/>
    <col min="4632" max="4847" width="11.42578125" style="426"/>
    <col min="4848" max="4848" width="13.5703125" style="426" customWidth="1"/>
    <col min="4849" max="4849" width="19" style="426" customWidth="1"/>
    <col min="4850" max="4850" width="13.5703125" style="426" customWidth="1"/>
    <col min="4851" max="4851" width="19.7109375" style="426" customWidth="1"/>
    <col min="4852" max="4852" width="13.5703125" style="426" customWidth="1"/>
    <col min="4853" max="4854" width="14.7109375" style="426" customWidth="1"/>
    <col min="4855" max="4855" width="36.140625" style="426" customWidth="1"/>
    <col min="4856" max="4856" width="29.42578125" style="426" customWidth="1"/>
    <col min="4857" max="4857" width="16" style="426" customWidth="1"/>
    <col min="4858" max="4858" width="38.28515625" style="426" customWidth="1"/>
    <col min="4859" max="4859" width="12" style="426" customWidth="1"/>
    <col min="4860" max="4860" width="38.140625" style="426" customWidth="1"/>
    <col min="4861" max="4861" width="17.85546875" style="426" bestFit="1" customWidth="1"/>
    <col min="4862" max="4862" width="24.7109375" style="426" customWidth="1"/>
    <col min="4863" max="4863" width="36.42578125" style="426" customWidth="1"/>
    <col min="4864" max="4864" width="46.7109375" style="426" customWidth="1"/>
    <col min="4865" max="4865" width="43.7109375" style="426" customWidth="1"/>
    <col min="4866" max="4866" width="25.42578125" style="426" customWidth="1"/>
    <col min="4867" max="4867" width="12.42578125" style="426" customWidth="1"/>
    <col min="4868" max="4868" width="16.42578125" style="426" customWidth="1"/>
    <col min="4869" max="4869" width="13.42578125" style="426" customWidth="1"/>
    <col min="4870" max="4870" width="8.5703125" style="426" customWidth="1"/>
    <col min="4871" max="4874" width="11.42578125" style="426" customWidth="1"/>
    <col min="4875" max="4875" width="12.7109375" style="426" customWidth="1"/>
    <col min="4876" max="4876" width="11.85546875" style="426" customWidth="1"/>
    <col min="4877" max="4877" width="7.85546875" style="426" customWidth="1"/>
    <col min="4878" max="4878" width="7.5703125" style="426" customWidth="1"/>
    <col min="4879" max="4879" width="8.85546875" style="426" customWidth="1"/>
    <col min="4880" max="4880" width="8.140625" style="426" customWidth="1"/>
    <col min="4881" max="4881" width="7.85546875" style="426" customWidth="1"/>
    <col min="4882" max="4882" width="8.5703125" style="426" customWidth="1"/>
    <col min="4883" max="4883" width="8.28515625" style="426" customWidth="1"/>
    <col min="4884" max="4884" width="11.42578125" style="426" customWidth="1"/>
    <col min="4885" max="4885" width="18" style="426" customWidth="1"/>
    <col min="4886" max="4886" width="21.42578125" style="426" customWidth="1"/>
    <col min="4887" max="4887" width="27.85546875" style="426" customWidth="1"/>
    <col min="4888" max="5103" width="11.42578125" style="426"/>
    <col min="5104" max="5104" width="13.5703125" style="426" customWidth="1"/>
    <col min="5105" max="5105" width="19" style="426" customWidth="1"/>
    <col min="5106" max="5106" width="13.5703125" style="426" customWidth="1"/>
    <col min="5107" max="5107" width="19.7109375" style="426" customWidth="1"/>
    <col min="5108" max="5108" width="13.5703125" style="426" customWidth="1"/>
    <col min="5109" max="5110" width="14.7109375" style="426" customWidth="1"/>
    <col min="5111" max="5111" width="36.140625" style="426" customWidth="1"/>
    <col min="5112" max="5112" width="29.42578125" style="426" customWidth="1"/>
    <col min="5113" max="5113" width="16" style="426" customWidth="1"/>
    <col min="5114" max="5114" width="38.28515625" style="426" customWidth="1"/>
    <col min="5115" max="5115" width="12" style="426" customWidth="1"/>
    <col min="5116" max="5116" width="38.140625" style="426" customWidth="1"/>
    <col min="5117" max="5117" width="17.85546875" style="426" bestFit="1" customWidth="1"/>
    <col min="5118" max="5118" width="24.7109375" style="426" customWidth="1"/>
    <col min="5119" max="5119" width="36.42578125" style="426" customWidth="1"/>
    <col min="5120" max="5120" width="46.7109375" style="426" customWidth="1"/>
    <col min="5121" max="5121" width="43.7109375" style="426" customWidth="1"/>
    <col min="5122" max="5122" width="25.42578125" style="426" customWidth="1"/>
    <col min="5123" max="5123" width="12.42578125" style="426" customWidth="1"/>
    <col min="5124" max="5124" width="16.42578125" style="426" customWidth="1"/>
    <col min="5125" max="5125" width="13.42578125" style="426" customWidth="1"/>
    <col min="5126" max="5126" width="8.5703125" style="426" customWidth="1"/>
    <col min="5127" max="5130" width="11.42578125" style="426" customWidth="1"/>
    <col min="5131" max="5131" width="12.7109375" style="426" customWidth="1"/>
    <col min="5132" max="5132" width="11.85546875" style="426" customWidth="1"/>
    <col min="5133" max="5133" width="7.85546875" style="426" customWidth="1"/>
    <col min="5134" max="5134" width="7.5703125" style="426" customWidth="1"/>
    <col min="5135" max="5135" width="8.85546875" style="426" customWidth="1"/>
    <col min="5136" max="5136" width="8.140625" style="426" customWidth="1"/>
    <col min="5137" max="5137" width="7.85546875" style="426" customWidth="1"/>
    <col min="5138" max="5138" width="8.5703125" style="426" customWidth="1"/>
    <col min="5139" max="5139" width="8.28515625" style="426" customWidth="1"/>
    <col min="5140" max="5140" width="11.42578125" style="426" customWidth="1"/>
    <col min="5141" max="5141" width="18" style="426" customWidth="1"/>
    <col min="5142" max="5142" width="21.42578125" style="426" customWidth="1"/>
    <col min="5143" max="5143" width="27.85546875" style="426" customWidth="1"/>
    <col min="5144" max="5359" width="11.42578125" style="426"/>
    <col min="5360" max="5360" width="13.5703125" style="426" customWidth="1"/>
    <col min="5361" max="5361" width="19" style="426" customWidth="1"/>
    <col min="5362" max="5362" width="13.5703125" style="426" customWidth="1"/>
    <col min="5363" max="5363" width="19.7109375" style="426" customWidth="1"/>
    <col min="5364" max="5364" width="13.5703125" style="426" customWidth="1"/>
    <col min="5365" max="5366" width="14.7109375" style="426" customWidth="1"/>
    <col min="5367" max="5367" width="36.140625" style="426" customWidth="1"/>
    <col min="5368" max="5368" width="29.42578125" style="426" customWidth="1"/>
    <col min="5369" max="5369" width="16" style="426" customWidth="1"/>
    <col min="5370" max="5370" width="38.28515625" style="426" customWidth="1"/>
    <col min="5371" max="5371" width="12" style="426" customWidth="1"/>
    <col min="5372" max="5372" width="38.140625" style="426" customWidth="1"/>
    <col min="5373" max="5373" width="17.85546875" style="426" bestFit="1" customWidth="1"/>
    <col min="5374" max="5374" width="24.7109375" style="426" customWidth="1"/>
    <col min="5375" max="5375" width="36.42578125" style="426" customWidth="1"/>
    <col min="5376" max="5376" width="46.7109375" style="426" customWidth="1"/>
    <col min="5377" max="5377" width="43.7109375" style="426" customWidth="1"/>
    <col min="5378" max="5378" width="25.42578125" style="426" customWidth="1"/>
    <col min="5379" max="5379" width="12.42578125" style="426" customWidth="1"/>
    <col min="5380" max="5380" width="16.42578125" style="426" customWidth="1"/>
    <col min="5381" max="5381" width="13.42578125" style="426" customWidth="1"/>
    <col min="5382" max="5382" width="8.5703125" style="426" customWidth="1"/>
    <col min="5383" max="5386" width="11.42578125" style="426" customWidth="1"/>
    <col min="5387" max="5387" width="12.7109375" style="426" customWidth="1"/>
    <col min="5388" max="5388" width="11.85546875" style="426" customWidth="1"/>
    <col min="5389" max="5389" width="7.85546875" style="426" customWidth="1"/>
    <col min="5390" max="5390" width="7.5703125" style="426" customWidth="1"/>
    <col min="5391" max="5391" width="8.85546875" style="426" customWidth="1"/>
    <col min="5392" max="5392" width="8.140625" style="426" customWidth="1"/>
    <col min="5393" max="5393" width="7.85546875" style="426" customWidth="1"/>
    <col min="5394" max="5394" width="8.5703125" style="426" customWidth="1"/>
    <col min="5395" max="5395" width="8.28515625" style="426" customWidth="1"/>
    <col min="5396" max="5396" width="11.42578125" style="426" customWidth="1"/>
    <col min="5397" max="5397" width="18" style="426" customWidth="1"/>
    <col min="5398" max="5398" width="21.42578125" style="426" customWidth="1"/>
    <col min="5399" max="5399" width="27.85546875" style="426" customWidth="1"/>
    <col min="5400" max="5615" width="11.42578125" style="426"/>
    <col min="5616" max="5616" width="13.5703125" style="426" customWidth="1"/>
    <col min="5617" max="5617" width="19" style="426" customWidth="1"/>
    <col min="5618" max="5618" width="13.5703125" style="426" customWidth="1"/>
    <col min="5619" max="5619" width="19.7109375" style="426" customWidth="1"/>
    <col min="5620" max="5620" width="13.5703125" style="426" customWidth="1"/>
    <col min="5621" max="5622" width="14.7109375" style="426" customWidth="1"/>
    <col min="5623" max="5623" width="36.140625" style="426" customWidth="1"/>
    <col min="5624" max="5624" width="29.42578125" style="426" customWidth="1"/>
    <col min="5625" max="5625" width="16" style="426" customWidth="1"/>
    <col min="5626" max="5626" width="38.28515625" style="426" customWidth="1"/>
    <col min="5627" max="5627" width="12" style="426" customWidth="1"/>
    <col min="5628" max="5628" width="38.140625" style="426" customWidth="1"/>
    <col min="5629" max="5629" width="17.85546875" style="426" bestFit="1" customWidth="1"/>
    <col min="5630" max="5630" width="24.7109375" style="426" customWidth="1"/>
    <col min="5631" max="5631" width="36.42578125" style="426" customWidth="1"/>
    <col min="5632" max="5632" width="46.7109375" style="426" customWidth="1"/>
    <col min="5633" max="5633" width="43.7109375" style="426" customWidth="1"/>
    <col min="5634" max="5634" width="25.42578125" style="426" customWidth="1"/>
    <col min="5635" max="5635" width="12.42578125" style="426" customWidth="1"/>
    <col min="5636" max="5636" width="16.42578125" style="426" customWidth="1"/>
    <col min="5637" max="5637" width="13.42578125" style="426" customWidth="1"/>
    <col min="5638" max="5638" width="8.5703125" style="426" customWidth="1"/>
    <col min="5639" max="5642" width="11.42578125" style="426" customWidth="1"/>
    <col min="5643" max="5643" width="12.7109375" style="426" customWidth="1"/>
    <col min="5644" max="5644" width="11.85546875" style="426" customWidth="1"/>
    <col min="5645" max="5645" width="7.85546875" style="426" customWidth="1"/>
    <col min="5646" max="5646" width="7.5703125" style="426" customWidth="1"/>
    <col min="5647" max="5647" width="8.85546875" style="426" customWidth="1"/>
    <col min="5648" max="5648" width="8.140625" style="426" customWidth="1"/>
    <col min="5649" max="5649" width="7.85546875" style="426" customWidth="1"/>
    <col min="5650" max="5650" width="8.5703125" style="426" customWidth="1"/>
    <col min="5651" max="5651" width="8.28515625" style="426" customWidth="1"/>
    <col min="5652" max="5652" width="11.42578125" style="426" customWidth="1"/>
    <col min="5653" max="5653" width="18" style="426" customWidth="1"/>
    <col min="5654" max="5654" width="21.42578125" style="426" customWidth="1"/>
    <col min="5655" max="5655" width="27.85546875" style="426" customWidth="1"/>
    <col min="5656" max="5871" width="11.42578125" style="426"/>
    <col min="5872" max="5872" width="13.5703125" style="426" customWidth="1"/>
    <col min="5873" max="5873" width="19" style="426" customWidth="1"/>
    <col min="5874" max="5874" width="13.5703125" style="426" customWidth="1"/>
    <col min="5875" max="5875" width="19.7109375" style="426" customWidth="1"/>
    <col min="5876" max="5876" width="13.5703125" style="426" customWidth="1"/>
    <col min="5877" max="5878" width="14.7109375" style="426" customWidth="1"/>
    <col min="5879" max="5879" width="36.140625" style="426" customWidth="1"/>
    <col min="5880" max="5880" width="29.42578125" style="426" customWidth="1"/>
    <col min="5881" max="5881" width="16" style="426" customWidth="1"/>
    <col min="5882" max="5882" width="38.28515625" style="426" customWidth="1"/>
    <col min="5883" max="5883" width="12" style="426" customWidth="1"/>
    <col min="5884" max="5884" width="38.140625" style="426" customWidth="1"/>
    <col min="5885" max="5885" width="17.85546875" style="426" bestFit="1" customWidth="1"/>
    <col min="5886" max="5886" width="24.7109375" style="426" customWidth="1"/>
    <col min="5887" max="5887" width="36.42578125" style="426" customWidth="1"/>
    <col min="5888" max="5888" width="46.7109375" style="426" customWidth="1"/>
    <col min="5889" max="5889" width="43.7109375" style="426" customWidth="1"/>
    <col min="5890" max="5890" width="25.42578125" style="426" customWidth="1"/>
    <col min="5891" max="5891" width="12.42578125" style="426" customWidth="1"/>
    <col min="5892" max="5892" width="16.42578125" style="426" customWidth="1"/>
    <col min="5893" max="5893" width="13.42578125" style="426" customWidth="1"/>
    <col min="5894" max="5894" width="8.5703125" style="426" customWidth="1"/>
    <col min="5895" max="5898" width="11.42578125" style="426" customWidth="1"/>
    <col min="5899" max="5899" width="12.7109375" style="426" customWidth="1"/>
    <col min="5900" max="5900" width="11.85546875" style="426" customWidth="1"/>
    <col min="5901" max="5901" width="7.85546875" style="426" customWidth="1"/>
    <col min="5902" max="5902" width="7.5703125" style="426" customWidth="1"/>
    <col min="5903" max="5903" width="8.85546875" style="426" customWidth="1"/>
    <col min="5904" max="5904" width="8.140625" style="426" customWidth="1"/>
    <col min="5905" max="5905" width="7.85546875" style="426" customWidth="1"/>
    <col min="5906" max="5906" width="8.5703125" style="426" customWidth="1"/>
    <col min="5907" max="5907" width="8.28515625" style="426" customWidth="1"/>
    <col min="5908" max="5908" width="11.42578125" style="426" customWidth="1"/>
    <col min="5909" max="5909" width="18" style="426" customWidth="1"/>
    <col min="5910" max="5910" width="21.42578125" style="426" customWidth="1"/>
    <col min="5911" max="5911" width="27.85546875" style="426" customWidth="1"/>
    <col min="5912" max="6127" width="11.42578125" style="426"/>
    <col min="6128" max="6128" width="13.5703125" style="426" customWidth="1"/>
    <col min="6129" max="6129" width="19" style="426" customWidth="1"/>
    <col min="6130" max="6130" width="13.5703125" style="426" customWidth="1"/>
    <col min="6131" max="6131" width="19.7109375" style="426" customWidth="1"/>
    <col min="6132" max="6132" width="13.5703125" style="426" customWidth="1"/>
    <col min="6133" max="6134" width="14.7109375" style="426" customWidth="1"/>
    <col min="6135" max="6135" width="36.140625" style="426" customWidth="1"/>
    <col min="6136" max="6136" width="29.42578125" style="426" customWidth="1"/>
    <col min="6137" max="6137" width="16" style="426" customWidth="1"/>
    <col min="6138" max="6138" width="38.28515625" style="426" customWidth="1"/>
    <col min="6139" max="6139" width="12" style="426" customWidth="1"/>
    <col min="6140" max="6140" width="38.140625" style="426" customWidth="1"/>
    <col min="6141" max="6141" width="17.85546875" style="426" bestFit="1" customWidth="1"/>
    <col min="6142" max="6142" width="24.7109375" style="426" customWidth="1"/>
    <col min="6143" max="6143" width="36.42578125" style="426" customWidth="1"/>
    <col min="6144" max="6144" width="46.7109375" style="426" customWidth="1"/>
    <col min="6145" max="6145" width="43.7109375" style="426" customWidth="1"/>
    <col min="6146" max="6146" width="25.42578125" style="426" customWidth="1"/>
    <col min="6147" max="6147" width="12.42578125" style="426" customWidth="1"/>
    <col min="6148" max="6148" width="16.42578125" style="426" customWidth="1"/>
    <col min="6149" max="6149" width="13.42578125" style="426" customWidth="1"/>
    <col min="6150" max="6150" width="8.5703125" style="426" customWidth="1"/>
    <col min="6151" max="6154" width="11.42578125" style="426" customWidth="1"/>
    <col min="6155" max="6155" width="12.7109375" style="426" customWidth="1"/>
    <col min="6156" max="6156" width="11.85546875" style="426" customWidth="1"/>
    <col min="6157" max="6157" width="7.85546875" style="426" customWidth="1"/>
    <col min="6158" max="6158" width="7.5703125" style="426" customWidth="1"/>
    <col min="6159" max="6159" width="8.85546875" style="426" customWidth="1"/>
    <col min="6160" max="6160" width="8.140625" style="426" customWidth="1"/>
    <col min="6161" max="6161" width="7.85546875" style="426" customWidth="1"/>
    <col min="6162" max="6162" width="8.5703125" style="426" customWidth="1"/>
    <col min="6163" max="6163" width="8.28515625" style="426" customWidth="1"/>
    <col min="6164" max="6164" width="11.42578125" style="426" customWidth="1"/>
    <col min="6165" max="6165" width="18" style="426" customWidth="1"/>
    <col min="6166" max="6166" width="21.42578125" style="426" customWidth="1"/>
    <col min="6167" max="6167" width="27.85546875" style="426" customWidth="1"/>
    <col min="6168" max="6383" width="11.42578125" style="426"/>
    <col min="6384" max="6384" width="13.5703125" style="426" customWidth="1"/>
    <col min="6385" max="6385" width="19" style="426" customWidth="1"/>
    <col min="6386" max="6386" width="13.5703125" style="426" customWidth="1"/>
    <col min="6387" max="6387" width="19.7109375" style="426" customWidth="1"/>
    <col min="6388" max="6388" width="13.5703125" style="426" customWidth="1"/>
    <col min="6389" max="6390" width="14.7109375" style="426" customWidth="1"/>
    <col min="6391" max="6391" width="36.140625" style="426" customWidth="1"/>
    <col min="6392" max="6392" width="29.42578125" style="426" customWidth="1"/>
    <col min="6393" max="6393" width="16" style="426" customWidth="1"/>
    <col min="6394" max="6394" width="38.28515625" style="426" customWidth="1"/>
    <col min="6395" max="6395" width="12" style="426" customWidth="1"/>
    <col min="6396" max="6396" width="38.140625" style="426" customWidth="1"/>
    <col min="6397" max="6397" width="17.85546875" style="426" bestFit="1" customWidth="1"/>
    <col min="6398" max="6398" width="24.7109375" style="426" customWidth="1"/>
    <col min="6399" max="6399" width="36.42578125" style="426" customWidth="1"/>
    <col min="6400" max="6400" width="46.7109375" style="426" customWidth="1"/>
    <col min="6401" max="6401" width="43.7109375" style="426" customWidth="1"/>
    <col min="6402" max="6402" width="25.42578125" style="426" customWidth="1"/>
    <col min="6403" max="6403" width="12.42578125" style="426" customWidth="1"/>
    <col min="6404" max="6404" width="16.42578125" style="426" customWidth="1"/>
    <col min="6405" max="6405" width="13.42578125" style="426" customWidth="1"/>
    <col min="6406" max="6406" width="8.5703125" style="426" customWidth="1"/>
    <col min="6407" max="6410" width="11.42578125" style="426" customWidth="1"/>
    <col min="6411" max="6411" width="12.7109375" style="426" customWidth="1"/>
    <col min="6412" max="6412" width="11.85546875" style="426" customWidth="1"/>
    <col min="6413" max="6413" width="7.85546875" style="426" customWidth="1"/>
    <col min="6414" max="6414" width="7.5703125" style="426" customWidth="1"/>
    <col min="6415" max="6415" width="8.85546875" style="426" customWidth="1"/>
    <col min="6416" max="6416" width="8.140625" style="426" customWidth="1"/>
    <col min="6417" max="6417" width="7.85546875" style="426" customWidth="1"/>
    <col min="6418" max="6418" width="8.5703125" style="426" customWidth="1"/>
    <col min="6419" max="6419" width="8.28515625" style="426" customWidth="1"/>
    <col min="6420" max="6420" width="11.42578125" style="426" customWidth="1"/>
    <col min="6421" max="6421" width="18" style="426" customWidth="1"/>
    <col min="6422" max="6422" width="21.42578125" style="426" customWidth="1"/>
    <col min="6423" max="6423" width="27.85546875" style="426" customWidth="1"/>
    <col min="6424" max="6639" width="11.42578125" style="426"/>
    <col min="6640" max="6640" width="13.5703125" style="426" customWidth="1"/>
    <col min="6641" max="6641" width="19" style="426" customWidth="1"/>
    <col min="6642" max="6642" width="13.5703125" style="426" customWidth="1"/>
    <col min="6643" max="6643" width="19.7109375" style="426" customWidth="1"/>
    <col min="6644" max="6644" width="13.5703125" style="426" customWidth="1"/>
    <col min="6645" max="6646" width="14.7109375" style="426" customWidth="1"/>
    <col min="6647" max="6647" width="36.140625" style="426" customWidth="1"/>
    <col min="6648" max="6648" width="29.42578125" style="426" customWidth="1"/>
    <col min="6649" max="6649" width="16" style="426" customWidth="1"/>
    <col min="6650" max="6650" width="38.28515625" style="426" customWidth="1"/>
    <col min="6651" max="6651" width="12" style="426" customWidth="1"/>
    <col min="6652" max="6652" width="38.140625" style="426" customWidth="1"/>
    <col min="6653" max="6653" width="17.85546875" style="426" bestFit="1" customWidth="1"/>
    <col min="6654" max="6654" width="24.7109375" style="426" customWidth="1"/>
    <col min="6655" max="6655" width="36.42578125" style="426" customWidth="1"/>
    <col min="6656" max="6656" width="46.7109375" style="426" customWidth="1"/>
    <col min="6657" max="6657" width="43.7109375" style="426" customWidth="1"/>
    <col min="6658" max="6658" width="25.42578125" style="426" customWidth="1"/>
    <col min="6659" max="6659" width="12.42578125" style="426" customWidth="1"/>
    <col min="6660" max="6660" width="16.42578125" style="426" customWidth="1"/>
    <col min="6661" max="6661" width="13.42578125" style="426" customWidth="1"/>
    <col min="6662" max="6662" width="8.5703125" style="426" customWidth="1"/>
    <col min="6663" max="6666" width="11.42578125" style="426" customWidth="1"/>
    <col min="6667" max="6667" width="12.7109375" style="426" customWidth="1"/>
    <col min="6668" max="6668" width="11.85546875" style="426" customWidth="1"/>
    <col min="6669" max="6669" width="7.85546875" style="426" customWidth="1"/>
    <col min="6670" max="6670" width="7.5703125" style="426" customWidth="1"/>
    <col min="6671" max="6671" width="8.85546875" style="426" customWidth="1"/>
    <col min="6672" max="6672" width="8.140625" style="426" customWidth="1"/>
    <col min="6673" max="6673" width="7.85546875" style="426" customWidth="1"/>
    <col min="6674" max="6674" width="8.5703125" style="426" customWidth="1"/>
    <col min="6675" max="6675" width="8.28515625" style="426" customWidth="1"/>
    <col min="6676" max="6676" width="11.42578125" style="426" customWidth="1"/>
    <col min="6677" max="6677" width="18" style="426" customWidth="1"/>
    <col min="6678" max="6678" width="21.42578125" style="426" customWidth="1"/>
    <col min="6679" max="6679" width="27.85546875" style="426" customWidth="1"/>
    <col min="6680" max="6895" width="11.42578125" style="426"/>
    <col min="6896" max="6896" width="13.5703125" style="426" customWidth="1"/>
    <col min="6897" max="6897" width="19" style="426" customWidth="1"/>
    <col min="6898" max="6898" width="13.5703125" style="426" customWidth="1"/>
    <col min="6899" max="6899" width="19.7109375" style="426" customWidth="1"/>
    <col min="6900" max="6900" width="13.5703125" style="426" customWidth="1"/>
    <col min="6901" max="6902" width="14.7109375" style="426" customWidth="1"/>
    <col min="6903" max="6903" width="36.140625" style="426" customWidth="1"/>
    <col min="6904" max="6904" width="29.42578125" style="426" customWidth="1"/>
    <col min="6905" max="6905" width="16" style="426" customWidth="1"/>
    <col min="6906" max="6906" width="38.28515625" style="426" customWidth="1"/>
    <col min="6907" max="6907" width="12" style="426" customWidth="1"/>
    <col min="6908" max="6908" width="38.140625" style="426" customWidth="1"/>
    <col min="6909" max="6909" width="17.85546875" style="426" bestFit="1" customWidth="1"/>
    <col min="6910" max="6910" width="24.7109375" style="426" customWidth="1"/>
    <col min="6911" max="6911" width="36.42578125" style="426" customWidth="1"/>
    <col min="6912" max="6912" width="46.7109375" style="426" customWidth="1"/>
    <col min="6913" max="6913" width="43.7109375" style="426" customWidth="1"/>
    <col min="6914" max="6914" width="25.42578125" style="426" customWidth="1"/>
    <col min="6915" max="6915" width="12.42578125" style="426" customWidth="1"/>
    <col min="6916" max="6916" width="16.42578125" style="426" customWidth="1"/>
    <col min="6917" max="6917" width="13.42578125" style="426" customWidth="1"/>
    <col min="6918" max="6918" width="8.5703125" style="426" customWidth="1"/>
    <col min="6919" max="6922" width="11.42578125" style="426" customWidth="1"/>
    <col min="6923" max="6923" width="12.7109375" style="426" customWidth="1"/>
    <col min="6924" max="6924" width="11.85546875" style="426" customWidth="1"/>
    <col min="6925" max="6925" width="7.85546875" style="426" customWidth="1"/>
    <col min="6926" max="6926" width="7.5703125" style="426" customWidth="1"/>
    <col min="6927" max="6927" width="8.85546875" style="426" customWidth="1"/>
    <col min="6928" max="6928" width="8.140625" style="426" customWidth="1"/>
    <col min="6929" max="6929" width="7.85546875" style="426" customWidth="1"/>
    <col min="6930" max="6930" width="8.5703125" style="426" customWidth="1"/>
    <col min="6931" max="6931" width="8.28515625" style="426" customWidth="1"/>
    <col min="6932" max="6932" width="11.42578125" style="426" customWidth="1"/>
    <col min="6933" max="6933" width="18" style="426" customWidth="1"/>
    <col min="6934" max="6934" width="21.42578125" style="426" customWidth="1"/>
    <col min="6935" max="6935" width="27.85546875" style="426" customWidth="1"/>
    <col min="6936" max="7151" width="11.42578125" style="426"/>
    <col min="7152" max="7152" width="13.5703125" style="426" customWidth="1"/>
    <col min="7153" max="7153" width="19" style="426" customWidth="1"/>
    <col min="7154" max="7154" width="13.5703125" style="426" customWidth="1"/>
    <col min="7155" max="7155" width="19.7109375" style="426" customWidth="1"/>
    <col min="7156" max="7156" width="13.5703125" style="426" customWidth="1"/>
    <col min="7157" max="7158" width="14.7109375" style="426" customWidth="1"/>
    <col min="7159" max="7159" width="36.140625" style="426" customWidth="1"/>
    <col min="7160" max="7160" width="29.42578125" style="426" customWidth="1"/>
    <col min="7161" max="7161" width="16" style="426" customWidth="1"/>
    <col min="7162" max="7162" width="38.28515625" style="426" customWidth="1"/>
    <col min="7163" max="7163" width="12" style="426" customWidth="1"/>
    <col min="7164" max="7164" width="38.140625" style="426" customWidth="1"/>
    <col min="7165" max="7165" width="17.85546875" style="426" bestFit="1" customWidth="1"/>
    <col min="7166" max="7166" width="24.7109375" style="426" customWidth="1"/>
    <col min="7167" max="7167" width="36.42578125" style="426" customWidth="1"/>
    <col min="7168" max="7168" width="46.7109375" style="426" customWidth="1"/>
    <col min="7169" max="7169" width="43.7109375" style="426" customWidth="1"/>
    <col min="7170" max="7170" width="25.42578125" style="426" customWidth="1"/>
    <col min="7171" max="7171" width="12.42578125" style="426" customWidth="1"/>
    <col min="7172" max="7172" width="16.42578125" style="426" customWidth="1"/>
    <col min="7173" max="7173" width="13.42578125" style="426" customWidth="1"/>
    <col min="7174" max="7174" width="8.5703125" style="426" customWidth="1"/>
    <col min="7175" max="7178" width="11.42578125" style="426" customWidth="1"/>
    <col min="7179" max="7179" width="12.7109375" style="426" customWidth="1"/>
    <col min="7180" max="7180" width="11.85546875" style="426" customWidth="1"/>
    <col min="7181" max="7181" width="7.85546875" style="426" customWidth="1"/>
    <col min="7182" max="7182" width="7.5703125" style="426" customWidth="1"/>
    <col min="7183" max="7183" width="8.85546875" style="426" customWidth="1"/>
    <col min="7184" max="7184" width="8.140625" style="426" customWidth="1"/>
    <col min="7185" max="7185" width="7.85546875" style="426" customWidth="1"/>
    <col min="7186" max="7186" width="8.5703125" style="426" customWidth="1"/>
    <col min="7187" max="7187" width="8.28515625" style="426" customWidth="1"/>
    <col min="7188" max="7188" width="11.42578125" style="426" customWidth="1"/>
    <col min="7189" max="7189" width="18" style="426" customWidth="1"/>
    <col min="7190" max="7190" width="21.42578125" style="426" customWidth="1"/>
    <col min="7191" max="7191" width="27.85546875" style="426" customWidth="1"/>
    <col min="7192" max="7407" width="11.42578125" style="426"/>
    <col min="7408" max="7408" width="13.5703125" style="426" customWidth="1"/>
    <col min="7409" max="7409" width="19" style="426" customWidth="1"/>
    <col min="7410" max="7410" width="13.5703125" style="426" customWidth="1"/>
    <col min="7411" max="7411" width="19.7109375" style="426" customWidth="1"/>
    <col min="7412" max="7412" width="13.5703125" style="426" customWidth="1"/>
    <col min="7413" max="7414" width="14.7109375" style="426" customWidth="1"/>
    <col min="7415" max="7415" width="36.140625" style="426" customWidth="1"/>
    <col min="7416" max="7416" width="29.42578125" style="426" customWidth="1"/>
    <col min="7417" max="7417" width="16" style="426" customWidth="1"/>
    <col min="7418" max="7418" width="38.28515625" style="426" customWidth="1"/>
    <col min="7419" max="7419" width="12" style="426" customWidth="1"/>
    <col min="7420" max="7420" width="38.140625" style="426" customWidth="1"/>
    <col min="7421" max="7421" width="17.85546875" style="426" bestFit="1" customWidth="1"/>
    <col min="7422" max="7422" width="24.7109375" style="426" customWidth="1"/>
    <col min="7423" max="7423" width="36.42578125" style="426" customWidth="1"/>
    <col min="7424" max="7424" width="46.7109375" style="426" customWidth="1"/>
    <col min="7425" max="7425" width="43.7109375" style="426" customWidth="1"/>
    <col min="7426" max="7426" width="25.42578125" style="426" customWidth="1"/>
    <col min="7427" max="7427" width="12.42578125" style="426" customWidth="1"/>
    <col min="7428" max="7428" width="16.42578125" style="426" customWidth="1"/>
    <col min="7429" max="7429" width="13.42578125" style="426" customWidth="1"/>
    <col min="7430" max="7430" width="8.5703125" style="426" customWidth="1"/>
    <col min="7431" max="7434" width="11.42578125" style="426" customWidth="1"/>
    <col min="7435" max="7435" width="12.7109375" style="426" customWidth="1"/>
    <col min="7436" max="7436" width="11.85546875" style="426" customWidth="1"/>
    <col min="7437" max="7437" width="7.85546875" style="426" customWidth="1"/>
    <col min="7438" max="7438" width="7.5703125" style="426" customWidth="1"/>
    <col min="7439" max="7439" width="8.85546875" style="426" customWidth="1"/>
    <col min="7440" max="7440" width="8.140625" style="426" customWidth="1"/>
    <col min="7441" max="7441" width="7.85546875" style="426" customWidth="1"/>
    <col min="7442" max="7442" width="8.5703125" style="426" customWidth="1"/>
    <col min="7443" max="7443" width="8.28515625" style="426" customWidth="1"/>
    <col min="7444" max="7444" width="11.42578125" style="426" customWidth="1"/>
    <col min="7445" max="7445" width="18" style="426" customWidth="1"/>
    <col min="7446" max="7446" width="21.42578125" style="426" customWidth="1"/>
    <col min="7447" max="7447" width="27.85546875" style="426" customWidth="1"/>
    <col min="7448" max="7663" width="11.42578125" style="426"/>
    <col min="7664" max="7664" width="13.5703125" style="426" customWidth="1"/>
    <col min="7665" max="7665" width="19" style="426" customWidth="1"/>
    <col min="7666" max="7666" width="13.5703125" style="426" customWidth="1"/>
    <col min="7667" max="7667" width="19.7109375" style="426" customWidth="1"/>
    <col min="7668" max="7668" width="13.5703125" style="426" customWidth="1"/>
    <col min="7669" max="7670" width="14.7109375" style="426" customWidth="1"/>
    <col min="7671" max="7671" width="36.140625" style="426" customWidth="1"/>
    <col min="7672" max="7672" width="29.42578125" style="426" customWidth="1"/>
    <col min="7673" max="7673" width="16" style="426" customWidth="1"/>
    <col min="7674" max="7674" width="38.28515625" style="426" customWidth="1"/>
    <col min="7675" max="7675" width="12" style="426" customWidth="1"/>
    <col min="7676" max="7676" width="38.140625" style="426" customWidth="1"/>
    <col min="7677" max="7677" width="17.85546875" style="426" bestFit="1" customWidth="1"/>
    <col min="7678" max="7678" width="24.7109375" style="426" customWidth="1"/>
    <col min="7679" max="7679" width="36.42578125" style="426" customWidth="1"/>
    <col min="7680" max="7680" width="46.7109375" style="426" customWidth="1"/>
    <col min="7681" max="7681" width="43.7109375" style="426" customWidth="1"/>
    <col min="7682" max="7682" width="25.42578125" style="426" customWidth="1"/>
    <col min="7683" max="7683" width="12.42578125" style="426" customWidth="1"/>
    <col min="7684" max="7684" width="16.42578125" style="426" customWidth="1"/>
    <col min="7685" max="7685" width="13.42578125" style="426" customWidth="1"/>
    <col min="7686" max="7686" width="8.5703125" style="426" customWidth="1"/>
    <col min="7687" max="7690" width="11.42578125" style="426" customWidth="1"/>
    <col min="7691" max="7691" width="12.7109375" style="426" customWidth="1"/>
    <col min="7692" max="7692" width="11.85546875" style="426" customWidth="1"/>
    <col min="7693" max="7693" width="7.85546875" style="426" customWidth="1"/>
    <col min="7694" max="7694" width="7.5703125" style="426" customWidth="1"/>
    <col min="7695" max="7695" width="8.85546875" style="426" customWidth="1"/>
    <col min="7696" max="7696" width="8.140625" style="426" customWidth="1"/>
    <col min="7697" max="7697" width="7.85546875" style="426" customWidth="1"/>
    <col min="7698" max="7698" width="8.5703125" style="426" customWidth="1"/>
    <col min="7699" max="7699" width="8.28515625" style="426" customWidth="1"/>
    <col min="7700" max="7700" width="11.42578125" style="426" customWidth="1"/>
    <col min="7701" max="7701" width="18" style="426" customWidth="1"/>
    <col min="7702" max="7702" width="21.42578125" style="426" customWidth="1"/>
    <col min="7703" max="7703" width="27.85546875" style="426" customWidth="1"/>
    <col min="7704" max="7919" width="11.42578125" style="426"/>
    <col min="7920" max="7920" width="13.5703125" style="426" customWidth="1"/>
    <col min="7921" max="7921" width="19" style="426" customWidth="1"/>
    <col min="7922" max="7922" width="13.5703125" style="426" customWidth="1"/>
    <col min="7923" max="7923" width="19.7109375" style="426" customWidth="1"/>
    <col min="7924" max="7924" width="13.5703125" style="426" customWidth="1"/>
    <col min="7925" max="7926" width="14.7109375" style="426" customWidth="1"/>
    <col min="7927" max="7927" width="36.140625" style="426" customWidth="1"/>
    <col min="7928" max="7928" width="29.42578125" style="426" customWidth="1"/>
    <col min="7929" max="7929" width="16" style="426" customWidth="1"/>
    <col min="7930" max="7930" width="38.28515625" style="426" customWidth="1"/>
    <col min="7931" max="7931" width="12" style="426" customWidth="1"/>
    <col min="7932" max="7932" width="38.140625" style="426" customWidth="1"/>
    <col min="7933" max="7933" width="17.85546875" style="426" bestFit="1" customWidth="1"/>
    <col min="7934" max="7934" width="24.7109375" style="426" customWidth="1"/>
    <col min="7935" max="7935" width="36.42578125" style="426" customWidth="1"/>
    <col min="7936" max="7936" width="46.7109375" style="426" customWidth="1"/>
    <col min="7937" max="7937" width="43.7109375" style="426" customWidth="1"/>
    <col min="7938" max="7938" width="25.42578125" style="426" customWidth="1"/>
    <col min="7939" max="7939" width="12.42578125" style="426" customWidth="1"/>
    <col min="7940" max="7940" width="16.42578125" style="426" customWidth="1"/>
    <col min="7941" max="7941" width="13.42578125" style="426" customWidth="1"/>
    <col min="7942" max="7942" width="8.5703125" style="426" customWidth="1"/>
    <col min="7943" max="7946" width="11.42578125" style="426" customWidth="1"/>
    <col min="7947" max="7947" width="12.7109375" style="426" customWidth="1"/>
    <col min="7948" max="7948" width="11.85546875" style="426" customWidth="1"/>
    <col min="7949" max="7949" width="7.85546875" style="426" customWidth="1"/>
    <col min="7950" max="7950" width="7.5703125" style="426" customWidth="1"/>
    <col min="7951" max="7951" width="8.85546875" style="426" customWidth="1"/>
    <col min="7952" max="7952" width="8.140625" style="426" customWidth="1"/>
    <col min="7953" max="7953" width="7.85546875" style="426" customWidth="1"/>
    <col min="7954" max="7954" width="8.5703125" style="426" customWidth="1"/>
    <col min="7955" max="7955" width="8.28515625" style="426" customWidth="1"/>
    <col min="7956" max="7956" width="11.42578125" style="426" customWidth="1"/>
    <col min="7957" max="7957" width="18" style="426" customWidth="1"/>
    <col min="7958" max="7958" width="21.42578125" style="426" customWidth="1"/>
    <col min="7959" max="7959" width="27.85546875" style="426" customWidth="1"/>
    <col min="7960" max="8175" width="11.42578125" style="426"/>
    <col min="8176" max="8176" width="13.5703125" style="426" customWidth="1"/>
    <col min="8177" max="8177" width="19" style="426" customWidth="1"/>
    <col min="8178" max="8178" width="13.5703125" style="426" customWidth="1"/>
    <col min="8179" max="8179" width="19.7109375" style="426" customWidth="1"/>
    <col min="8180" max="8180" width="13.5703125" style="426" customWidth="1"/>
    <col min="8181" max="8182" width="14.7109375" style="426" customWidth="1"/>
    <col min="8183" max="8183" width="36.140625" style="426" customWidth="1"/>
    <col min="8184" max="8184" width="29.42578125" style="426" customWidth="1"/>
    <col min="8185" max="8185" width="16" style="426" customWidth="1"/>
    <col min="8186" max="8186" width="38.28515625" style="426" customWidth="1"/>
    <col min="8187" max="8187" width="12" style="426" customWidth="1"/>
    <col min="8188" max="8188" width="38.140625" style="426" customWidth="1"/>
    <col min="8189" max="8189" width="17.85546875" style="426" bestFit="1" customWidth="1"/>
    <col min="8190" max="8190" width="24.7109375" style="426" customWidth="1"/>
    <col min="8191" max="8191" width="36.42578125" style="426" customWidth="1"/>
    <col min="8192" max="8192" width="46.7109375" style="426" customWidth="1"/>
    <col min="8193" max="8193" width="43.7109375" style="426" customWidth="1"/>
    <col min="8194" max="8194" width="25.42578125" style="426" customWidth="1"/>
    <col min="8195" max="8195" width="12.42578125" style="426" customWidth="1"/>
    <col min="8196" max="8196" width="16.42578125" style="426" customWidth="1"/>
    <col min="8197" max="8197" width="13.42578125" style="426" customWidth="1"/>
    <col min="8198" max="8198" width="8.5703125" style="426" customWidth="1"/>
    <col min="8199" max="8202" width="11.42578125" style="426" customWidth="1"/>
    <col min="8203" max="8203" width="12.7109375" style="426" customWidth="1"/>
    <col min="8204" max="8204" width="11.85546875" style="426" customWidth="1"/>
    <col min="8205" max="8205" width="7.85546875" style="426" customWidth="1"/>
    <col min="8206" max="8206" width="7.5703125" style="426" customWidth="1"/>
    <col min="8207" max="8207" width="8.85546875" style="426" customWidth="1"/>
    <col min="8208" max="8208" width="8.140625" style="426" customWidth="1"/>
    <col min="8209" max="8209" width="7.85546875" style="426" customWidth="1"/>
    <col min="8210" max="8210" width="8.5703125" style="426" customWidth="1"/>
    <col min="8211" max="8211" width="8.28515625" style="426" customWidth="1"/>
    <col min="8212" max="8212" width="11.42578125" style="426" customWidth="1"/>
    <col min="8213" max="8213" width="18" style="426" customWidth="1"/>
    <col min="8214" max="8214" width="21.42578125" style="426" customWidth="1"/>
    <col min="8215" max="8215" width="27.85546875" style="426" customWidth="1"/>
    <col min="8216" max="8431" width="11.42578125" style="426"/>
    <col min="8432" max="8432" width="13.5703125" style="426" customWidth="1"/>
    <col min="8433" max="8433" width="19" style="426" customWidth="1"/>
    <col min="8434" max="8434" width="13.5703125" style="426" customWidth="1"/>
    <col min="8435" max="8435" width="19.7109375" style="426" customWidth="1"/>
    <col min="8436" max="8436" width="13.5703125" style="426" customWidth="1"/>
    <col min="8437" max="8438" width="14.7109375" style="426" customWidth="1"/>
    <col min="8439" max="8439" width="36.140625" style="426" customWidth="1"/>
    <col min="8440" max="8440" width="29.42578125" style="426" customWidth="1"/>
    <col min="8441" max="8441" width="16" style="426" customWidth="1"/>
    <col min="8442" max="8442" width="38.28515625" style="426" customWidth="1"/>
    <col min="8443" max="8443" width="12" style="426" customWidth="1"/>
    <col min="8444" max="8444" width="38.140625" style="426" customWidth="1"/>
    <col min="8445" max="8445" width="17.85546875" style="426" bestFit="1" customWidth="1"/>
    <col min="8446" max="8446" width="24.7109375" style="426" customWidth="1"/>
    <col min="8447" max="8447" width="36.42578125" style="426" customWidth="1"/>
    <col min="8448" max="8448" width="46.7109375" style="426" customWidth="1"/>
    <col min="8449" max="8449" width="43.7109375" style="426" customWidth="1"/>
    <col min="8450" max="8450" width="25.42578125" style="426" customWidth="1"/>
    <col min="8451" max="8451" width="12.42578125" style="426" customWidth="1"/>
    <col min="8452" max="8452" width="16.42578125" style="426" customWidth="1"/>
    <col min="8453" max="8453" width="13.42578125" style="426" customWidth="1"/>
    <col min="8454" max="8454" width="8.5703125" style="426" customWidth="1"/>
    <col min="8455" max="8458" width="11.42578125" style="426" customWidth="1"/>
    <col min="8459" max="8459" width="12.7109375" style="426" customWidth="1"/>
    <col min="8460" max="8460" width="11.85546875" style="426" customWidth="1"/>
    <col min="8461" max="8461" width="7.85546875" style="426" customWidth="1"/>
    <col min="8462" max="8462" width="7.5703125" style="426" customWidth="1"/>
    <col min="8463" max="8463" width="8.85546875" style="426" customWidth="1"/>
    <col min="8464" max="8464" width="8.140625" style="426" customWidth="1"/>
    <col min="8465" max="8465" width="7.85546875" style="426" customWidth="1"/>
    <col min="8466" max="8466" width="8.5703125" style="426" customWidth="1"/>
    <col min="8467" max="8467" width="8.28515625" style="426" customWidth="1"/>
    <col min="8468" max="8468" width="11.42578125" style="426" customWidth="1"/>
    <col min="8469" max="8469" width="18" style="426" customWidth="1"/>
    <col min="8470" max="8470" width="21.42578125" style="426" customWidth="1"/>
    <col min="8471" max="8471" width="27.85546875" style="426" customWidth="1"/>
    <col min="8472" max="8687" width="11.42578125" style="426"/>
    <col min="8688" max="8688" width="13.5703125" style="426" customWidth="1"/>
    <col min="8689" max="8689" width="19" style="426" customWidth="1"/>
    <col min="8690" max="8690" width="13.5703125" style="426" customWidth="1"/>
    <col min="8691" max="8691" width="19.7109375" style="426" customWidth="1"/>
    <col min="8692" max="8692" width="13.5703125" style="426" customWidth="1"/>
    <col min="8693" max="8694" width="14.7109375" style="426" customWidth="1"/>
    <col min="8695" max="8695" width="36.140625" style="426" customWidth="1"/>
    <col min="8696" max="8696" width="29.42578125" style="426" customWidth="1"/>
    <col min="8697" max="8697" width="16" style="426" customWidth="1"/>
    <col min="8698" max="8698" width="38.28515625" style="426" customWidth="1"/>
    <col min="8699" max="8699" width="12" style="426" customWidth="1"/>
    <col min="8700" max="8700" width="38.140625" style="426" customWidth="1"/>
    <col min="8701" max="8701" width="17.85546875" style="426" bestFit="1" customWidth="1"/>
    <col min="8702" max="8702" width="24.7109375" style="426" customWidth="1"/>
    <col min="8703" max="8703" width="36.42578125" style="426" customWidth="1"/>
    <col min="8704" max="8704" width="46.7109375" style="426" customWidth="1"/>
    <col min="8705" max="8705" width="43.7109375" style="426" customWidth="1"/>
    <col min="8706" max="8706" width="25.42578125" style="426" customWidth="1"/>
    <col min="8707" max="8707" width="12.42578125" style="426" customWidth="1"/>
    <col min="8708" max="8708" width="16.42578125" style="426" customWidth="1"/>
    <col min="8709" max="8709" width="13.42578125" style="426" customWidth="1"/>
    <col min="8710" max="8710" width="8.5703125" style="426" customWidth="1"/>
    <col min="8711" max="8714" width="11.42578125" style="426" customWidth="1"/>
    <col min="8715" max="8715" width="12.7109375" style="426" customWidth="1"/>
    <col min="8716" max="8716" width="11.85546875" style="426" customWidth="1"/>
    <col min="8717" max="8717" width="7.85546875" style="426" customWidth="1"/>
    <col min="8718" max="8718" width="7.5703125" style="426" customWidth="1"/>
    <col min="8719" max="8719" width="8.85546875" style="426" customWidth="1"/>
    <col min="8720" max="8720" width="8.140625" style="426" customWidth="1"/>
    <col min="8721" max="8721" width="7.85546875" style="426" customWidth="1"/>
    <col min="8722" max="8722" width="8.5703125" style="426" customWidth="1"/>
    <col min="8723" max="8723" width="8.28515625" style="426" customWidth="1"/>
    <col min="8724" max="8724" width="11.42578125" style="426" customWidth="1"/>
    <col min="8725" max="8725" width="18" style="426" customWidth="1"/>
    <col min="8726" max="8726" width="21.42578125" style="426" customWidth="1"/>
    <col min="8727" max="8727" width="27.85546875" style="426" customWidth="1"/>
    <col min="8728" max="8943" width="11.42578125" style="426"/>
    <col min="8944" max="8944" width="13.5703125" style="426" customWidth="1"/>
    <col min="8945" max="8945" width="19" style="426" customWidth="1"/>
    <col min="8946" max="8946" width="13.5703125" style="426" customWidth="1"/>
    <col min="8947" max="8947" width="19.7109375" style="426" customWidth="1"/>
    <col min="8948" max="8948" width="13.5703125" style="426" customWidth="1"/>
    <col min="8949" max="8950" width="14.7109375" style="426" customWidth="1"/>
    <col min="8951" max="8951" width="36.140625" style="426" customWidth="1"/>
    <col min="8952" max="8952" width="29.42578125" style="426" customWidth="1"/>
    <col min="8953" max="8953" width="16" style="426" customWidth="1"/>
    <col min="8954" max="8954" width="38.28515625" style="426" customWidth="1"/>
    <col min="8955" max="8955" width="12" style="426" customWidth="1"/>
    <col min="8956" max="8956" width="38.140625" style="426" customWidth="1"/>
    <col min="8957" max="8957" width="17.85546875" style="426" bestFit="1" customWidth="1"/>
    <col min="8958" max="8958" width="24.7109375" style="426" customWidth="1"/>
    <col min="8959" max="8959" width="36.42578125" style="426" customWidth="1"/>
    <col min="8960" max="8960" width="46.7109375" style="426" customWidth="1"/>
    <col min="8961" max="8961" width="43.7109375" style="426" customWidth="1"/>
    <col min="8962" max="8962" width="25.42578125" style="426" customWidth="1"/>
    <col min="8963" max="8963" width="12.42578125" style="426" customWidth="1"/>
    <col min="8964" max="8964" width="16.42578125" style="426" customWidth="1"/>
    <col min="8965" max="8965" width="13.42578125" style="426" customWidth="1"/>
    <col min="8966" max="8966" width="8.5703125" style="426" customWidth="1"/>
    <col min="8967" max="8970" width="11.42578125" style="426" customWidth="1"/>
    <col min="8971" max="8971" width="12.7109375" style="426" customWidth="1"/>
    <col min="8972" max="8972" width="11.85546875" style="426" customWidth="1"/>
    <col min="8973" max="8973" width="7.85546875" style="426" customWidth="1"/>
    <col min="8974" max="8974" width="7.5703125" style="426" customWidth="1"/>
    <col min="8975" max="8975" width="8.85546875" style="426" customWidth="1"/>
    <col min="8976" max="8976" width="8.140625" style="426" customWidth="1"/>
    <col min="8977" max="8977" width="7.85546875" style="426" customWidth="1"/>
    <col min="8978" max="8978" width="8.5703125" style="426" customWidth="1"/>
    <col min="8979" max="8979" width="8.28515625" style="426" customWidth="1"/>
    <col min="8980" max="8980" width="11.42578125" style="426" customWidth="1"/>
    <col min="8981" max="8981" width="18" style="426" customWidth="1"/>
    <col min="8982" max="8982" width="21.42578125" style="426" customWidth="1"/>
    <col min="8983" max="8983" width="27.85546875" style="426" customWidth="1"/>
    <col min="8984" max="9199" width="11.42578125" style="426"/>
    <col min="9200" max="9200" width="13.5703125" style="426" customWidth="1"/>
    <col min="9201" max="9201" width="19" style="426" customWidth="1"/>
    <col min="9202" max="9202" width="13.5703125" style="426" customWidth="1"/>
    <col min="9203" max="9203" width="19.7109375" style="426" customWidth="1"/>
    <col min="9204" max="9204" width="13.5703125" style="426" customWidth="1"/>
    <col min="9205" max="9206" width="14.7109375" style="426" customWidth="1"/>
    <col min="9207" max="9207" width="36.140625" style="426" customWidth="1"/>
    <col min="9208" max="9208" width="29.42578125" style="426" customWidth="1"/>
    <col min="9209" max="9209" width="16" style="426" customWidth="1"/>
    <col min="9210" max="9210" width="38.28515625" style="426" customWidth="1"/>
    <col min="9211" max="9211" width="12" style="426" customWidth="1"/>
    <col min="9212" max="9212" width="38.140625" style="426" customWidth="1"/>
    <col min="9213" max="9213" width="17.85546875" style="426" bestFit="1" customWidth="1"/>
    <col min="9214" max="9214" width="24.7109375" style="426" customWidth="1"/>
    <col min="9215" max="9215" width="36.42578125" style="426" customWidth="1"/>
    <col min="9216" max="9216" width="46.7109375" style="426" customWidth="1"/>
    <col min="9217" max="9217" width="43.7109375" style="426" customWidth="1"/>
    <col min="9218" max="9218" width="25.42578125" style="426" customWidth="1"/>
    <col min="9219" max="9219" width="12.42578125" style="426" customWidth="1"/>
    <col min="9220" max="9220" width="16.42578125" style="426" customWidth="1"/>
    <col min="9221" max="9221" width="13.42578125" style="426" customWidth="1"/>
    <col min="9222" max="9222" width="8.5703125" style="426" customWidth="1"/>
    <col min="9223" max="9226" width="11.42578125" style="426" customWidth="1"/>
    <col min="9227" max="9227" width="12.7109375" style="426" customWidth="1"/>
    <col min="9228" max="9228" width="11.85546875" style="426" customWidth="1"/>
    <col min="9229" max="9229" width="7.85546875" style="426" customWidth="1"/>
    <col min="9230" max="9230" width="7.5703125" style="426" customWidth="1"/>
    <col min="9231" max="9231" width="8.85546875" style="426" customWidth="1"/>
    <col min="9232" max="9232" width="8.140625" style="426" customWidth="1"/>
    <col min="9233" max="9233" width="7.85546875" style="426" customWidth="1"/>
    <col min="9234" max="9234" width="8.5703125" style="426" customWidth="1"/>
    <col min="9235" max="9235" width="8.28515625" style="426" customWidth="1"/>
    <col min="9236" max="9236" width="11.42578125" style="426" customWidth="1"/>
    <col min="9237" max="9237" width="18" style="426" customWidth="1"/>
    <col min="9238" max="9238" width="21.42578125" style="426" customWidth="1"/>
    <col min="9239" max="9239" width="27.85546875" style="426" customWidth="1"/>
    <col min="9240" max="9455" width="11.42578125" style="426"/>
    <col min="9456" max="9456" width="13.5703125" style="426" customWidth="1"/>
    <col min="9457" max="9457" width="19" style="426" customWidth="1"/>
    <col min="9458" max="9458" width="13.5703125" style="426" customWidth="1"/>
    <col min="9459" max="9459" width="19.7109375" style="426" customWidth="1"/>
    <col min="9460" max="9460" width="13.5703125" style="426" customWidth="1"/>
    <col min="9461" max="9462" width="14.7109375" style="426" customWidth="1"/>
    <col min="9463" max="9463" width="36.140625" style="426" customWidth="1"/>
    <col min="9464" max="9464" width="29.42578125" style="426" customWidth="1"/>
    <col min="9465" max="9465" width="16" style="426" customWidth="1"/>
    <col min="9466" max="9466" width="38.28515625" style="426" customWidth="1"/>
    <col min="9467" max="9467" width="12" style="426" customWidth="1"/>
    <col min="9468" max="9468" width="38.140625" style="426" customWidth="1"/>
    <col min="9469" max="9469" width="17.85546875" style="426" bestFit="1" customWidth="1"/>
    <col min="9470" max="9470" width="24.7109375" style="426" customWidth="1"/>
    <col min="9471" max="9471" width="36.42578125" style="426" customWidth="1"/>
    <col min="9472" max="9472" width="46.7109375" style="426" customWidth="1"/>
    <col min="9473" max="9473" width="43.7109375" style="426" customWidth="1"/>
    <col min="9474" max="9474" width="25.42578125" style="426" customWidth="1"/>
    <col min="9475" max="9475" width="12.42578125" style="426" customWidth="1"/>
    <col min="9476" max="9476" width="16.42578125" style="426" customWidth="1"/>
    <col min="9477" max="9477" width="13.42578125" style="426" customWidth="1"/>
    <col min="9478" max="9478" width="8.5703125" style="426" customWidth="1"/>
    <col min="9479" max="9482" width="11.42578125" style="426" customWidth="1"/>
    <col min="9483" max="9483" width="12.7109375" style="426" customWidth="1"/>
    <col min="9484" max="9484" width="11.85546875" style="426" customWidth="1"/>
    <col min="9485" max="9485" width="7.85546875" style="426" customWidth="1"/>
    <col min="9486" max="9486" width="7.5703125" style="426" customWidth="1"/>
    <col min="9487" max="9487" width="8.85546875" style="426" customWidth="1"/>
    <col min="9488" max="9488" width="8.140625" style="426" customWidth="1"/>
    <col min="9489" max="9489" width="7.85546875" style="426" customWidth="1"/>
    <col min="9490" max="9490" width="8.5703125" style="426" customWidth="1"/>
    <col min="9491" max="9491" width="8.28515625" style="426" customWidth="1"/>
    <col min="9492" max="9492" width="11.42578125" style="426" customWidth="1"/>
    <col min="9493" max="9493" width="18" style="426" customWidth="1"/>
    <col min="9494" max="9494" width="21.42578125" style="426" customWidth="1"/>
    <col min="9495" max="9495" width="27.85546875" style="426" customWidth="1"/>
    <col min="9496" max="9711" width="11.42578125" style="426"/>
    <col min="9712" max="9712" width="13.5703125" style="426" customWidth="1"/>
    <col min="9713" max="9713" width="19" style="426" customWidth="1"/>
    <col min="9714" max="9714" width="13.5703125" style="426" customWidth="1"/>
    <col min="9715" max="9715" width="19.7109375" style="426" customWidth="1"/>
    <col min="9716" max="9716" width="13.5703125" style="426" customWidth="1"/>
    <col min="9717" max="9718" width="14.7109375" style="426" customWidth="1"/>
    <col min="9719" max="9719" width="36.140625" style="426" customWidth="1"/>
    <col min="9720" max="9720" width="29.42578125" style="426" customWidth="1"/>
    <col min="9721" max="9721" width="16" style="426" customWidth="1"/>
    <col min="9722" max="9722" width="38.28515625" style="426" customWidth="1"/>
    <col min="9723" max="9723" width="12" style="426" customWidth="1"/>
    <col min="9724" max="9724" width="38.140625" style="426" customWidth="1"/>
    <col min="9725" max="9725" width="17.85546875" style="426" bestFit="1" customWidth="1"/>
    <col min="9726" max="9726" width="24.7109375" style="426" customWidth="1"/>
    <col min="9727" max="9727" width="36.42578125" style="426" customWidth="1"/>
    <col min="9728" max="9728" width="46.7109375" style="426" customWidth="1"/>
    <col min="9729" max="9729" width="43.7109375" style="426" customWidth="1"/>
    <col min="9730" max="9730" width="25.42578125" style="426" customWidth="1"/>
    <col min="9731" max="9731" width="12.42578125" style="426" customWidth="1"/>
    <col min="9732" max="9732" width="16.42578125" style="426" customWidth="1"/>
    <col min="9733" max="9733" width="13.42578125" style="426" customWidth="1"/>
    <col min="9734" max="9734" width="8.5703125" style="426" customWidth="1"/>
    <col min="9735" max="9738" width="11.42578125" style="426" customWidth="1"/>
    <col min="9739" max="9739" width="12.7109375" style="426" customWidth="1"/>
    <col min="9740" max="9740" width="11.85546875" style="426" customWidth="1"/>
    <col min="9741" max="9741" width="7.85546875" style="426" customWidth="1"/>
    <col min="9742" max="9742" width="7.5703125" style="426" customWidth="1"/>
    <col min="9743" max="9743" width="8.85546875" style="426" customWidth="1"/>
    <col min="9744" max="9744" width="8.140625" style="426" customWidth="1"/>
    <col min="9745" max="9745" width="7.85546875" style="426" customWidth="1"/>
    <col min="9746" max="9746" width="8.5703125" style="426" customWidth="1"/>
    <col min="9747" max="9747" width="8.28515625" style="426" customWidth="1"/>
    <col min="9748" max="9748" width="11.42578125" style="426" customWidth="1"/>
    <col min="9749" max="9749" width="18" style="426" customWidth="1"/>
    <col min="9750" max="9750" width="21.42578125" style="426" customWidth="1"/>
    <col min="9751" max="9751" width="27.85546875" style="426" customWidth="1"/>
    <col min="9752" max="9967" width="11.42578125" style="426"/>
    <col min="9968" max="9968" width="13.5703125" style="426" customWidth="1"/>
    <col min="9969" max="9969" width="19" style="426" customWidth="1"/>
    <col min="9970" max="9970" width="13.5703125" style="426" customWidth="1"/>
    <col min="9971" max="9971" width="19.7109375" style="426" customWidth="1"/>
    <col min="9972" max="9972" width="13.5703125" style="426" customWidth="1"/>
    <col min="9973" max="9974" width="14.7109375" style="426" customWidth="1"/>
    <col min="9975" max="9975" width="36.140625" style="426" customWidth="1"/>
    <col min="9976" max="9976" width="29.42578125" style="426" customWidth="1"/>
    <col min="9977" max="9977" width="16" style="426" customWidth="1"/>
    <col min="9978" max="9978" width="38.28515625" style="426" customWidth="1"/>
    <col min="9979" max="9979" width="12" style="426" customWidth="1"/>
    <col min="9980" max="9980" width="38.140625" style="426" customWidth="1"/>
    <col min="9981" max="9981" width="17.85546875" style="426" bestFit="1" customWidth="1"/>
    <col min="9982" max="9982" width="24.7109375" style="426" customWidth="1"/>
    <col min="9983" max="9983" width="36.42578125" style="426" customWidth="1"/>
    <col min="9984" max="9984" width="46.7109375" style="426" customWidth="1"/>
    <col min="9985" max="9985" width="43.7109375" style="426" customWidth="1"/>
    <col min="9986" max="9986" width="25.42578125" style="426" customWidth="1"/>
    <col min="9987" max="9987" width="12.42578125" style="426" customWidth="1"/>
    <col min="9988" max="9988" width="16.42578125" style="426" customWidth="1"/>
    <col min="9989" max="9989" width="13.42578125" style="426" customWidth="1"/>
    <col min="9990" max="9990" width="8.5703125" style="426" customWidth="1"/>
    <col min="9991" max="9994" width="11.42578125" style="426" customWidth="1"/>
    <col min="9995" max="9995" width="12.7109375" style="426" customWidth="1"/>
    <col min="9996" max="9996" width="11.85546875" style="426" customWidth="1"/>
    <col min="9997" max="9997" width="7.85546875" style="426" customWidth="1"/>
    <col min="9998" max="9998" width="7.5703125" style="426" customWidth="1"/>
    <col min="9999" max="9999" width="8.85546875" style="426" customWidth="1"/>
    <col min="10000" max="10000" width="8.140625" style="426" customWidth="1"/>
    <col min="10001" max="10001" width="7.85546875" style="426" customWidth="1"/>
    <col min="10002" max="10002" width="8.5703125" style="426" customWidth="1"/>
    <col min="10003" max="10003" width="8.28515625" style="426" customWidth="1"/>
    <col min="10004" max="10004" width="11.42578125" style="426" customWidth="1"/>
    <col min="10005" max="10005" width="18" style="426" customWidth="1"/>
    <col min="10006" max="10006" width="21.42578125" style="426" customWidth="1"/>
    <col min="10007" max="10007" width="27.85546875" style="426" customWidth="1"/>
    <col min="10008" max="10223" width="11.42578125" style="426"/>
    <col min="10224" max="10224" width="13.5703125" style="426" customWidth="1"/>
    <col min="10225" max="10225" width="19" style="426" customWidth="1"/>
    <col min="10226" max="10226" width="13.5703125" style="426" customWidth="1"/>
    <col min="10227" max="10227" width="19.7109375" style="426" customWidth="1"/>
    <col min="10228" max="10228" width="13.5703125" style="426" customWidth="1"/>
    <col min="10229" max="10230" width="14.7109375" style="426" customWidth="1"/>
    <col min="10231" max="10231" width="36.140625" style="426" customWidth="1"/>
    <col min="10232" max="10232" width="29.42578125" style="426" customWidth="1"/>
    <col min="10233" max="10233" width="16" style="426" customWidth="1"/>
    <col min="10234" max="10234" width="38.28515625" style="426" customWidth="1"/>
    <col min="10235" max="10235" width="12" style="426" customWidth="1"/>
    <col min="10236" max="10236" width="38.140625" style="426" customWidth="1"/>
    <col min="10237" max="10237" width="17.85546875" style="426" bestFit="1" customWidth="1"/>
    <col min="10238" max="10238" width="24.7109375" style="426" customWidth="1"/>
    <col min="10239" max="10239" width="36.42578125" style="426" customWidth="1"/>
    <col min="10240" max="10240" width="46.7109375" style="426" customWidth="1"/>
    <col min="10241" max="10241" width="43.7109375" style="426" customWidth="1"/>
    <col min="10242" max="10242" width="25.42578125" style="426" customWidth="1"/>
    <col min="10243" max="10243" width="12.42578125" style="426" customWidth="1"/>
    <col min="10244" max="10244" width="16.42578125" style="426" customWidth="1"/>
    <col min="10245" max="10245" width="13.42578125" style="426" customWidth="1"/>
    <col min="10246" max="10246" width="8.5703125" style="426" customWidth="1"/>
    <col min="10247" max="10250" width="11.42578125" style="426" customWidth="1"/>
    <col min="10251" max="10251" width="12.7109375" style="426" customWidth="1"/>
    <col min="10252" max="10252" width="11.85546875" style="426" customWidth="1"/>
    <col min="10253" max="10253" width="7.85546875" style="426" customWidth="1"/>
    <col min="10254" max="10254" width="7.5703125" style="426" customWidth="1"/>
    <col min="10255" max="10255" width="8.85546875" style="426" customWidth="1"/>
    <col min="10256" max="10256" width="8.140625" style="426" customWidth="1"/>
    <col min="10257" max="10257" width="7.85546875" style="426" customWidth="1"/>
    <col min="10258" max="10258" width="8.5703125" style="426" customWidth="1"/>
    <col min="10259" max="10259" width="8.28515625" style="426" customWidth="1"/>
    <col min="10260" max="10260" width="11.42578125" style="426" customWidth="1"/>
    <col min="10261" max="10261" width="18" style="426" customWidth="1"/>
    <col min="10262" max="10262" width="21.42578125" style="426" customWidth="1"/>
    <col min="10263" max="10263" width="27.85546875" style="426" customWidth="1"/>
    <col min="10264" max="10479" width="11.42578125" style="426"/>
    <col min="10480" max="10480" width="13.5703125" style="426" customWidth="1"/>
    <col min="10481" max="10481" width="19" style="426" customWidth="1"/>
    <col min="10482" max="10482" width="13.5703125" style="426" customWidth="1"/>
    <col min="10483" max="10483" width="19.7109375" style="426" customWidth="1"/>
    <col min="10484" max="10484" width="13.5703125" style="426" customWidth="1"/>
    <col min="10485" max="10486" width="14.7109375" style="426" customWidth="1"/>
    <col min="10487" max="10487" width="36.140625" style="426" customWidth="1"/>
    <col min="10488" max="10488" width="29.42578125" style="426" customWidth="1"/>
    <col min="10489" max="10489" width="16" style="426" customWidth="1"/>
    <col min="10490" max="10490" width="38.28515625" style="426" customWidth="1"/>
    <col min="10491" max="10491" width="12" style="426" customWidth="1"/>
    <col min="10492" max="10492" width="38.140625" style="426" customWidth="1"/>
    <col min="10493" max="10493" width="17.85546875" style="426" bestFit="1" customWidth="1"/>
    <col min="10494" max="10494" width="24.7109375" style="426" customWidth="1"/>
    <col min="10495" max="10495" width="36.42578125" style="426" customWidth="1"/>
    <col min="10496" max="10496" width="46.7109375" style="426" customWidth="1"/>
    <col min="10497" max="10497" width="43.7109375" style="426" customWidth="1"/>
    <col min="10498" max="10498" width="25.42578125" style="426" customWidth="1"/>
    <col min="10499" max="10499" width="12.42578125" style="426" customWidth="1"/>
    <col min="10500" max="10500" width="16.42578125" style="426" customWidth="1"/>
    <col min="10501" max="10501" width="13.42578125" style="426" customWidth="1"/>
    <col min="10502" max="10502" width="8.5703125" style="426" customWidth="1"/>
    <col min="10503" max="10506" width="11.42578125" style="426" customWidth="1"/>
    <col min="10507" max="10507" width="12.7109375" style="426" customWidth="1"/>
    <col min="10508" max="10508" width="11.85546875" style="426" customWidth="1"/>
    <col min="10509" max="10509" width="7.85546875" style="426" customWidth="1"/>
    <col min="10510" max="10510" width="7.5703125" style="426" customWidth="1"/>
    <col min="10511" max="10511" width="8.85546875" style="426" customWidth="1"/>
    <col min="10512" max="10512" width="8.140625" style="426" customWidth="1"/>
    <col min="10513" max="10513" width="7.85546875" style="426" customWidth="1"/>
    <col min="10514" max="10514" width="8.5703125" style="426" customWidth="1"/>
    <col min="10515" max="10515" width="8.28515625" style="426" customWidth="1"/>
    <col min="10516" max="10516" width="11.42578125" style="426" customWidth="1"/>
    <col min="10517" max="10517" width="18" style="426" customWidth="1"/>
    <col min="10518" max="10518" width="21.42578125" style="426" customWidth="1"/>
    <col min="10519" max="10519" width="27.85546875" style="426" customWidth="1"/>
    <col min="10520" max="10735" width="11.42578125" style="426"/>
    <col min="10736" max="10736" width="13.5703125" style="426" customWidth="1"/>
    <col min="10737" max="10737" width="19" style="426" customWidth="1"/>
    <col min="10738" max="10738" width="13.5703125" style="426" customWidth="1"/>
    <col min="10739" max="10739" width="19.7109375" style="426" customWidth="1"/>
    <col min="10740" max="10740" width="13.5703125" style="426" customWidth="1"/>
    <col min="10741" max="10742" width="14.7109375" style="426" customWidth="1"/>
    <col min="10743" max="10743" width="36.140625" style="426" customWidth="1"/>
    <col min="10744" max="10744" width="29.42578125" style="426" customWidth="1"/>
    <col min="10745" max="10745" width="16" style="426" customWidth="1"/>
    <col min="10746" max="10746" width="38.28515625" style="426" customWidth="1"/>
    <col min="10747" max="10747" width="12" style="426" customWidth="1"/>
    <col min="10748" max="10748" width="38.140625" style="426" customWidth="1"/>
    <col min="10749" max="10749" width="17.85546875" style="426" bestFit="1" customWidth="1"/>
    <col min="10750" max="10750" width="24.7109375" style="426" customWidth="1"/>
    <col min="10751" max="10751" width="36.42578125" style="426" customWidth="1"/>
    <col min="10752" max="10752" width="46.7109375" style="426" customWidth="1"/>
    <col min="10753" max="10753" width="43.7109375" style="426" customWidth="1"/>
    <col min="10754" max="10754" width="25.42578125" style="426" customWidth="1"/>
    <col min="10755" max="10755" width="12.42578125" style="426" customWidth="1"/>
    <col min="10756" max="10756" width="16.42578125" style="426" customWidth="1"/>
    <col min="10757" max="10757" width="13.42578125" style="426" customWidth="1"/>
    <col min="10758" max="10758" width="8.5703125" style="426" customWidth="1"/>
    <col min="10759" max="10762" width="11.42578125" style="426" customWidth="1"/>
    <col min="10763" max="10763" width="12.7109375" style="426" customWidth="1"/>
    <col min="10764" max="10764" width="11.85546875" style="426" customWidth="1"/>
    <col min="10765" max="10765" width="7.85546875" style="426" customWidth="1"/>
    <col min="10766" max="10766" width="7.5703125" style="426" customWidth="1"/>
    <col min="10767" max="10767" width="8.85546875" style="426" customWidth="1"/>
    <col min="10768" max="10768" width="8.140625" style="426" customWidth="1"/>
    <col min="10769" max="10769" width="7.85546875" style="426" customWidth="1"/>
    <col min="10770" max="10770" width="8.5703125" style="426" customWidth="1"/>
    <col min="10771" max="10771" width="8.28515625" style="426" customWidth="1"/>
    <col min="10772" max="10772" width="11.42578125" style="426" customWidth="1"/>
    <col min="10773" max="10773" width="18" style="426" customWidth="1"/>
    <col min="10774" max="10774" width="21.42578125" style="426" customWidth="1"/>
    <col min="10775" max="10775" width="27.85546875" style="426" customWidth="1"/>
    <col min="10776" max="10991" width="11.42578125" style="426"/>
    <col min="10992" max="10992" width="13.5703125" style="426" customWidth="1"/>
    <col min="10993" max="10993" width="19" style="426" customWidth="1"/>
    <col min="10994" max="10994" width="13.5703125" style="426" customWidth="1"/>
    <col min="10995" max="10995" width="19.7109375" style="426" customWidth="1"/>
    <col min="10996" max="10996" width="13.5703125" style="426" customWidth="1"/>
    <col min="10997" max="10998" width="14.7109375" style="426" customWidth="1"/>
    <col min="10999" max="10999" width="36.140625" style="426" customWidth="1"/>
    <col min="11000" max="11000" width="29.42578125" style="426" customWidth="1"/>
    <col min="11001" max="11001" width="16" style="426" customWidth="1"/>
    <col min="11002" max="11002" width="38.28515625" style="426" customWidth="1"/>
    <col min="11003" max="11003" width="12" style="426" customWidth="1"/>
    <col min="11004" max="11004" width="38.140625" style="426" customWidth="1"/>
    <col min="11005" max="11005" width="17.85546875" style="426" bestFit="1" customWidth="1"/>
    <col min="11006" max="11006" width="24.7109375" style="426" customWidth="1"/>
    <col min="11007" max="11007" width="36.42578125" style="426" customWidth="1"/>
    <col min="11008" max="11008" width="46.7109375" style="426" customWidth="1"/>
    <col min="11009" max="11009" width="43.7109375" style="426" customWidth="1"/>
    <col min="11010" max="11010" width="25.42578125" style="426" customWidth="1"/>
    <col min="11011" max="11011" width="12.42578125" style="426" customWidth="1"/>
    <col min="11012" max="11012" width="16.42578125" style="426" customWidth="1"/>
    <col min="11013" max="11013" width="13.42578125" style="426" customWidth="1"/>
    <col min="11014" max="11014" width="8.5703125" style="426" customWidth="1"/>
    <col min="11015" max="11018" width="11.42578125" style="426" customWidth="1"/>
    <col min="11019" max="11019" width="12.7109375" style="426" customWidth="1"/>
    <col min="11020" max="11020" width="11.85546875" style="426" customWidth="1"/>
    <col min="11021" max="11021" width="7.85546875" style="426" customWidth="1"/>
    <col min="11022" max="11022" width="7.5703125" style="426" customWidth="1"/>
    <col min="11023" max="11023" width="8.85546875" style="426" customWidth="1"/>
    <col min="11024" max="11024" width="8.140625" style="426" customWidth="1"/>
    <col min="11025" max="11025" width="7.85546875" style="426" customWidth="1"/>
    <col min="11026" max="11026" width="8.5703125" style="426" customWidth="1"/>
    <col min="11027" max="11027" width="8.28515625" style="426" customWidth="1"/>
    <col min="11028" max="11028" width="11.42578125" style="426" customWidth="1"/>
    <col min="11029" max="11029" width="18" style="426" customWidth="1"/>
    <col min="11030" max="11030" width="21.42578125" style="426" customWidth="1"/>
    <col min="11031" max="11031" width="27.85546875" style="426" customWidth="1"/>
    <col min="11032" max="11247" width="11.42578125" style="426"/>
    <col min="11248" max="11248" width="13.5703125" style="426" customWidth="1"/>
    <col min="11249" max="11249" width="19" style="426" customWidth="1"/>
    <col min="11250" max="11250" width="13.5703125" style="426" customWidth="1"/>
    <col min="11251" max="11251" width="19.7109375" style="426" customWidth="1"/>
    <col min="11252" max="11252" width="13.5703125" style="426" customWidth="1"/>
    <col min="11253" max="11254" width="14.7109375" style="426" customWidth="1"/>
    <col min="11255" max="11255" width="36.140625" style="426" customWidth="1"/>
    <col min="11256" max="11256" width="29.42578125" style="426" customWidth="1"/>
    <col min="11257" max="11257" width="16" style="426" customWidth="1"/>
    <col min="11258" max="11258" width="38.28515625" style="426" customWidth="1"/>
    <col min="11259" max="11259" width="12" style="426" customWidth="1"/>
    <col min="11260" max="11260" width="38.140625" style="426" customWidth="1"/>
    <col min="11261" max="11261" width="17.85546875" style="426" bestFit="1" customWidth="1"/>
    <col min="11262" max="11262" width="24.7109375" style="426" customWidth="1"/>
    <col min="11263" max="11263" width="36.42578125" style="426" customWidth="1"/>
    <col min="11264" max="11264" width="46.7109375" style="426" customWidth="1"/>
    <col min="11265" max="11265" width="43.7109375" style="426" customWidth="1"/>
    <col min="11266" max="11266" width="25.42578125" style="426" customWidth="1"/>
    <col min="11267" max="11267" width="12.42578125" style="426" customWidth="1"/>
    <col min="11268" max="11268" width="16.42578125" style="426" customWidth="1"/>
    <col min="11269" max="11269" width="13.42578125" style="426" customWidth="1"/>
    <col min="11270" max="11270" width="8.5703125" style="426" customWidth="1"/>
    <col min="11271" max="11274" width="11.42578125" style="426" customWidth="1"/>
    <col min="11275" max="11275" width="12.7109375" style="426" customWidth="1"/>
    <col min="11276" max="11276" width="11.85546875" style="426" customWidth="1"/>
    <col min="11277" max="11277" width="7.85546875" style="426" customWidth="1"/>
    <col min="11278" max="11278" width="7.5703125" style="426" customWidth="1"/>
    <col min="11279" max="11279" width="8.85546875" style="426" customWidth="1"/>
    <col min="11280" max="11280" width="8.140625" style="426" customWidth="1"/>
    <col min="11281" max="11281" width="7.85546875" style="426" customWidth="1"/>
    <col min="11282" max="11282" width="8.5703125" style="426" customWidth="1"/>
    <col min="11283" max="11283" width="8.28515625" style="426" customWidth="1"/>
    <col min="11284" max="11284" width="11.42578125" style="426" customWidth="1"/>
    <col min="11285" max="11285" width="18" style="426" customWidth="1"/>
    <col min="11286" max="11286" width="21.42578125" style="426" customWidth="1"/>
    <col min="11287" max="11287" width="27.85546875" style="426" customWidth="1"/>
    <col min="11288" max="11503" width="11.42578125" style="426"/>
    <col min="11504" max="11504" width="13.5703125" style="426" customWidth="1"/>
    <col min="11505" max="11505" width="19" style="426" customWidth="1"/>
    <col min="11506" max="11506" width="13.5703125" style="426" customWidth="1"/>
    <col min="11507" max="11507" width="19.7109375" style="426" customWidth="1"/>
    <col min="11508" max="11508" width="13.5703125" style="426" customWidth="1"/>
    <col min="11509" max="11510" width="14.7109375" style="426" customWidth="1"/>
    <col min="11511" max="11511" width="36.140625" style="426" customWidth="1"/>
    <col min="11512" max="11512" width="29.42578125" style="426" customWidth="1"/>
    <col min="11513" max="11513" width="16" style="426" customWidth="1"/>
    <col min="11514" max="11514" width="38.28515625" style="426" customWidth="1"/>
    <col min="11515" max="11515" width="12" style="426" customWidth="1"/>
    <col min="11516" max="11516" width="38.140625" style="426" customWidth="1"/>
    <col min="11517" max="11517" width="17.85546875" style="426" bestFit="1" customWidth="1"/>
    <col min="11518" max="11518" width="24.7109375" style="426" customWidth="1"/>
    <col min="11519" max="11519" width="36.42578125" style="426" customWidth="1"/>
    <col min="11520" max="11520" width="46.7109375" style="426" customWidth="1"/>
    <col min="11521" max="11521" width="43.7109375" style="426" customWidth="1"/>
    <col min="11522" max="11522" width="25.42578125" style="426" customWidth="1"/>
    <col min="11523" max="11523" width="12.42578125" style="426" customWidth="1"/>
    <col min="11524" max="11524" width="16.42578125" style="426" customWidth="1"/>
    <col min="11525" max="11525" width="13.42578125" style="426" customWidth="1"/>
    <col min="11526" max="11526" width="8.5703125" style="426" customWidth="1"/>
    <col min="11527" max="11530" width="11.42578125" style="426" customWidth="1"/>
    <col min="11531" max="11531" width="12.7109375" style="426" customWidth="1"/>
    <col min="11532" max="11532" width="11.85546875" style="426" customWidth="1"/>
    <col min="11533" max="11533" width="7.85546875" style="426" customWidth="1"/>
    <col min="11534" max="11534" width="7.5703125" style="426" customWidth="1"/>
    <col min="11535" max="11535" width="8.85546875" style="426" customWidth="1"/>
    <col min="11536" max="11536" width="8.140625" style="426" customWidth="1"/>
    <col min="11537" max="11537" width="7.85546875" style="426" customWidth="1"/>
    <col min="11538" max="11538" width="8.5703125" style="426" customWidth="1"/>
    <col min="11539" max="11539" width="8.28515625" style="426" customWidth="1"/>
    <col min="11540" max="11540" width="11.42578125" style="426" customWidth="1"/>
    <col min="11541" max="11541" width="18" style="426" customWidth="1"/>
    <col min="11542" max="11542" width="21.42578125" style="426" customWidth="1"/>
    <col min="11543" max="11543" width="27.85546875" style="426" customWidth="1"/>
    <col min="11544" max="11759" width="11.42578125" style="426"/>
    <col min="11760" max="11760" width="13.5703125" style="426" customWidth="1"/>
    <col min="11761" max="11761" width="19" style="426" customWidth="1"/>
    <col min="11762" max="11762" width="13.5703125" style="426" customWidth="1"/>
    <col min="11763" max="11763" width="19.7109375" style="426" customWidth="1"/>
    <col min="11764" max="11764" width="13.5703125" style="426" customWidth="1"/>
    <col min="11765" max="11766" width="14.7109375" style="426" customWidth="1"/>
    <col min="11767" max="11767" width="36.140625" style="426" customWidth="1"/>
    <col min="11768" max="11768" width="29.42578125" style="426" customWidth="1"/>
    <col min="11769" max="11769" width="16" style="426" customWidth="1"/>
    <col min="11770" max="11770" width="38.28515625" style="426" customWidth="1"/>
    <col min="11771" max="11771" width="12" style="426" customWidth="1"/>
    <col min="11772" max="11772" width="38.140625" style="426" customWidth="1"/>
    <col min="11773" max="11773" width="17.85546875" style="426" bestFit="1" customWidth="1"/>
    <col min="11774" max="11774" width="24.7109375" style="426" customWidth="1"/>
    <col min="11775" max="11775" width="36.42578125" style="426" customWidth="1"/>
    <col min="11776" max="11776" width="46.7109375" style="426" customWidth="1"/>
    <col min="11777" max="11777" width="43.7109375" style="426" customWidth="1"/>
    <col min="11778" max="11778" width="25.42578125" style="426" customWidth="1"/>
    <col min="11779" max="11779" width="12.42578125" style="426" customWidth="1"/>
    <col min="11780" max="11780" width="16.42578125" style="426" customWidth="1"/>
    <col min="11781" max="11781" width="13.42578125" style="426" customWidth="1"/>
    <col min="11782" max="11782" width="8.5703125" style="426" customWidth="1"/>
    <col min="11783" max="11786" width="11.42578125" style="426" customWidth="1"/>
    <col min="11787" max="11787" width="12.7109375" style="426" customWidth="1"/>
    <col min="11788" max="11788" width="11.85546875" style="426" customWidth="1"/>
    <col min="11789" max="11789" width="7.85546875" style="426" customWidth="1"/>
    <col min="11790" max="11790" width="7.5703125" style="426" customWidth="1"/>
    <col min="11791" max="11791" width="8.85546875" style="426" customWidth="1"/>
    <col min="11792" max="11792" width="8.140625" style="426" customWidth="1"/>
    <col min="11793" max="11793" width="7.85546875" style="426" customWidth="1"/>
    <col min="11794" max="11794" width="8.5703125" style="426" customWidth="1"/>
    <col min="11795" max="11795" width="8.28515625" style="426" customWidth="1"/>
    <col min="11796" max="11796" width="11.42578125" style="426" customWidth="1"/>
    <col min="11797" max="11797" width="18" style="426" customWidth="1"/>
    <col min="11798" max="11798" width="21.42578125" style="426" customWidth="1"/>
    <col min="11799" max="11799" width="27.85546875" style="426" customWidth="1"/>
    <col min="11800" max="12015" width="11.42578125" style="426"/>
    <col min="12016" max="12016" width="13.5703125" style="426" customWidth="1"/>
    <col min="12017" max="12017" width="19" style="426" customWidth="1"/>
    <col min="12018" max="12018" width="13.5703125" style="426" customWidth="1"/>
    <col min="12019" max="12019" width="19.7109375" style="426" customWidth="1"/>
    <col min="12020" max="12020" width="13.5703125" style="426" customWidth="1"/>
    <col min="12021" max="12022" width="14.7109375" style="426" customWidth="1"/>
    <col min="12023" max="12023" width="36.140625" style="426" customWidth="1"/>
    <col min="12024" max="12024" width="29.42578125" style="426" customWidth="1"/>
    <col min="12025" max="12025" width="16" style="426" customWidth="1"/>
    <col min="12026" max="12026" width="38.28515625" style="426" customWidth="1"/>
    <col min="12027" max="12027" width="12" style="426" customWidth="1"/>
    <col min="12028" max="12028" width="38.140625" style="426" customWidth="1"/>
    <col min="12029" max="12029" width="17.85546875" style="426" bestFit="1" customWidth="1"/>
    <col min="12030" max="12030" width="24.7109375" style="426" customWidth="1"/>
    <col min="12031" max="12031" width="36.42578125" style="426" customWidth="1"/>
    <col min="12032" max="12032" width="46.7109375" style="426" customWidth="1"/>
    <col min="12033" max="12033" width="43.7109375" style="426" customWidth="1"/>
    <col min="12034" max="12034" width="25.42578125" style="426" customWidth="1"/>
    <col min="12035" max="12035" width="12.42578125" style="426" customWidth="1"/>
    <col min="12036" max="12036" width="16.42578125" style="426" customWidth="1"/>
    <col min="12037" max="12037" width="13.42578125" style="426" customWidth="1"/>
    <col min="12038" max="12038" width="8.5703125" style="426" customWidth="1"/>
    <col min="12039" max="12042" width="11.42578125" style="426" customWidth="1"/>
    <col min="12043" max="12043" width="12.7109375" style="426" customWidth="1"/>
    <col min="12044" max="12044" width="11.85546875" style="426" customWidth="1"/>
    <col min="12045" max="12045" width="7.85546875" style="426" customWidth="1"/>
    <col min="12046" max="12046" width="7.5703125" style="426" customWidth="1"/>
    <col min="12047" max="12047" width="8.85546875" style="426" customWidth="1"/>
    <col min="12048" max="12048" width="8.140625" style="426" customWidth="1"/>
    <col min="12049" max="12049" width="7.85546875" style="426" customWidth="1"/>
    <col min="12050" max="12050" width="8.5703125" style="426" customWidth="1"/>
    <col min="12051" max="12051" width="8.28515625" style="426" customWidth="1"/>
    <col min="12052" max="12052" width="11.42578125" style="426" customWidth="1"/>
    <col min="12053" max="12053" width="18" style="426" customWidth="1"/>
    <col min="12054" max="12054" width="21.42578125" style="426" customWidth="1"/>
    <col min="12055" max="12055" width="27.85546875" style="426" customWidth="1"/>
    <col min="12056" max="12271" width="11.42578125" style="426"/>
    <col min="12272" max="12272" width="13.5703125" style="426" customWidth="1"/>
    <col min="12273" max="12273" width="19" style="426" customWidth="1"/>
    <col min="12274" max="12274" width="13.5703125" style="426" customWidth="1"/>
    <col min="12275" max="12275" width="19.7109375" style="426" customWidth="1"/>
    <col min="12276" max="12276" width="13.5703125" style="426" customWidth="1"/>
    <col min="12277" max="12278" width="14.7109375" style="426" customWidth="1"/>
    <col min="12279" max="12279" width="36.140625" style="426" customWidth="1"/>
    <col min="12280" max="12280" width="29.42578125" style="426" customWidth="1"/>
    <col min="12281" max="12281" width="16" style="426" customWidth="1"/>
    <col min="12282" max="12282" width="38.28515625" style="426" customWidth="1"/>
    <col min="12283" max="12283" width="12" style="426" customWidth="1"/>
    <col min="12284" max="12284" width="38.140625" style="426" customWidth="1"/>
    <col min="12285" max="12285" width="17.85546875" style="426" bestFit="1" customWidth="1"/>
    <col min="12286" max="12286" width="24.7109375" style="426" customWidth="1"/>
    <col min="12287" max="12287" width="36.42578125" style="426" customWidth="1"/>
    <col min="12288" max="12288" width="46.7109375" style="426" customWidth="1"/>
    <col min="12289" max="12289" width="43.7109375" style="426" customWidth="1"/>
    <col min="12290" max="12290" width="25.42578125" style="426" customWidth="1"/>
    <col min="12291" max="12291" width="12.42578125" style="426" customWidth="1"/>
    <col min="12292" max="12292" width="16.42578125" style="426" customWidth="1"/>
    <col min="12293" max="12293" width="13.42578125" style="426" customWidth="1"/>
    <col min="12294" max="12294" width="8.5703125" style="426" customWidth="1"/>
    <col min="12295" max="12298" width="11.42578125" style="426" customWidth="1"/>
    <col min="12299" max="12299" width="12.7109375" style="426" customWidth="1"/>
    <col min="12300" max="12300" width="11.85546875" style="426" customWidth="1"/>
    <col min="12301" max="12301" width="7.85546875" style="426" customWidth="1"/>
    <col min="12302" max="12302" width="7.5703125" style="426" customWidth="1"/>
    <col min="12303" max="12303" width="8.85546875" style="426" customWidth="1"/>
    <col min="12304" max="12304" width="8.140625" style="426" customWidth="1"/>
    <col min="12305" max="12305" width="7.85546875" style="426" customWidth="1"/>
    <col min="12306" max="12306" width="8.5703125" style="426" customWidth="1"/>
    <col min="12307" max="12307" width="8.28515625" style="426" customWidth="1"/>
    <col min="12308" max="12308" width="11.42578125" style="426" customWidth="1"/>
    <col min="12309" max="12309" width="18" style="426" customWidth="1"/>
    <col min="12310" max="12310" width="21.42578125" style="426" customWidth="1"/>
    <col min="12311" max="12311" width="27.85546875" style="426" customWidth="1"/>
    <col min="12312" max="12527" width="11.42578125" style="426"/>
    <col min="12528" max="12528" width="13.5703125" style="426" customWidth="1"/>
    <col min="12529" max="12529" width="19" style="426" customWidth="1"/>
    <col min="12530" max="12530" width="13.5703125" style="426" customWidth="1"/>
    <col min="12531" max="12531" width="19.7109375" style="426" customWidth="1"/>
    <col min="12532" max="12532" width="13.5703125" style="426" customWidth="1"/>
    <col min="12533" max="12534" width="14.7109375" style="426" customWidth="1"/>
    <col min="12535" max="12535" width="36.140625" style="426" customWidth="1"/>
    <col min="12536" max="12536" width="29.42578125" style="426" customWidth="1"/>
    <col min="12537" max="12537" width="16" style="426" customWidth="1"/>
    <col min="12538" max="12538" width="38.28515625" style="426" customWidth="1"/>
    <col min="12539" max="12539" width="12" style="426" customWidth="1"/>
    <col min="12540" max="12540" width="38.140625" style="426" customWidth="1"/>
    <col min="12541" max="12541" width="17.85546875" style="426" bestFit="1" customWidth="1"/>
    <col min="12542" max="12542" width="24.7109375" style="426" customWidth="1"/>
    <col min="12543" max="12543" width="36.42578125" style="426" customWidth="1"/>
    <col min="12544" max="12544" width="46.7109375" style="426" customWidth="1"/>
    <col min="12545" max="12545" width="43.7109375" style="426" customWidth="1"/>
    <col min="12546" max="12546" width="25.42578125" style="426" customWidth="1"/>
    <col min="12547" max="12547" width="12.42578125" style="426" customWidth="1"/>
    <col min="12548" max="12548" width="16.42578125" style="426" customWidth="1"/>
    <col min="12549" max="12549" width="13.42578125" style="426" customWidth="1"/>
    <col min="12550" max="12550" width="8.5703125" style="426" customWidth="1"/>
    <col min="12551" max="12554" width="11.42578125" style="426" customWidth="1"/>
    <col min="12555" max="12555" width="12.7109375" style="426" customWidth="1"/>
    <col min="12556" max="12556" width="11.85546875" style="426" customWidth="1"/>
    <col min="12557" max="12557" width="7.85546875" style="426" customWidth="1"/>
    <col min="12558" max="12558" width="7.5703125" style="426" customWidth="1"/>
    <col min="12559" max="12559" width="8.85546875" style="426" customWidth="1"/>
    <col min="12560" max="12560" width="8.140625" style="426" customWidth="1"/>
    <col min="12561" max="12561" width="7.85546875" style="426" customWidth="1"/>
    <col min="12562" max="12562" width="8.5703125" style="426" customWidth="1"/>
    <col min="12563" max="12563" width="8.28515625" style="426" customWidth="1"/>
    <col min="12564" max="12564" width="11.42578125" style="426" customWidth="1"/>
    <col min="12565" max="12565" width="18" style="426" customWidth="1"/>
    <col min="12566" max="12566" width="21.42578125" style="426" customWidth="1"/>
    <col min="12567" max="12567" width="27.85546875" style="426" customWidth="1"/>
    <col min="12568" max="12783" width="11.42578125" style="426"/>
    <col min="12784" max="12784" width="13.5703125" style="426" customWidth="1"/>
    <col min="12785" max="12785" width="19" style="426" customWidth="1"/>
    <col min="12786" max="12786" width="13.5703125" style="426" customWidth="1"/>
    <col min="12787" max="12787" width="19.7109375" style="426" customWidth="1"/>
    <col min="12788" max="12788" width="13.5703125" style="426" customWidth="1"/>
    <col min="12789" max="12790" width="14.7109375" style="426" customWidth="1"/>
    <col min="12791" max="12791" width="36.140625" style="426" customWidth="1"/>
    <col min="12792" max="12792" width="29.42578125" style="426" customWidth="1"/>
    <col min="12793" max="12793" width="16" style="426" customWidth="1"/>
    <col min="12794" max="12794" width="38.28515625" style="426" customWidth="1"/>
    <col min="12795" max="12795" width="12" style="426" customWidth="1"/>
    <col min="12796" max="12796" width="38.140625" style="426" customWidth="1"/>
    <col min="12797" max="12797" width="17.85546875" style="426" bestFit="1" customWidth="1"/>
    <col min="12798" max="12798" width="24.7109375" style="426" customWidth="1"/>
    <col min="12799" max="12799" width="36.42578125" style="426" customWidth="1"/>
    <col min="12800" max="12800" width="46.7109375" style="426" customWidth="1"/>
    <col min="12801" max="12801" width="43.7109375" style="426" customWidth="1"/>
    <col min="12802" max="12802" width="25.42578125" style="426" customWidth="1"/>
    <col min="12803" max="12803" width="12.42578125" style="426" customWidth="1"/>
    <col min="12804" max="12804" width="16.42578125" style="426" customWidth="1"/>
    <col min="12805" max="12805" width="13.42578125" style="426" customWidth="1"/>
    <col min="12806" max="12806" width="8.5703125" style="426" customWidth="1"/>
    <col min="12807" max="12810" width="11.42578125" style="426" customWidth="1"/>
    <col min="12811" max="12811" width="12.7109375" style="426" customWidth="1"/>
    <col min="12812" max="12812" width="11.85546875" style="426" customWidth="1"/>
    <col min="12813" max="12813" width="7.85546875" style="426" customWidth="1"/>
    <col min="12814" max="12814" width="7.5703125" style="426" customWidth="1"/>
    <col min="12815" max="12815" width="8.85546875" style="426" customWidth="1"/>
    <col min="12816" max="12816" width="8.140625" style="426" customWidth="1"/>
    <col min="12817" max="12817" width="7.85546875" style="426" customWidth="1"/>
    <col min="12818" max="12818" width="8.5703125" style="426" customWidth="1"/>
    <col min="12819" max="12819" width="8.28515625" style="426" customWidth="1"/>
    <col min="12820" max="12820" width="11.42578125" style="426" customWidth="1"/>
    <col min="12821" max="12821" width="18" style="426" customWidth="1"/>
    <col min="12822" max="12822" width="21.42578125" style="426" customWidth="1"/>
    <col min="12823" max="12823" width="27.85546875" style="426" customWidth="1"/>
    <col min="12824" max="13039" width="11.42578125" style="426"/>
    <col min="13040" max="13040" width="13.5703125" style="426" customWidth="1"/>
    <col min="13041" max="13041" width="19" style="426" customWidth="1"/>
    <col min="13042" max="13042" width="13.5703125" style="426" customWidth="1"/>
    <col min="13043" max="13043" width="19.7109375" style="426" customWidth="1"/>
    <col min="13044" max="13044" width="13.5703125" style="426" customWidth="1"/>
    <col min="13045" max="13046" width="14.7109375" style="426" customWidth="1"/>
    <col min="13047" max="13047" width="36.140625" style="426" customWidth="1"/>
    <col min="13048" max="13048" width="29.42578125" style="426" customWidth="1"/>
    <col min="13049" max="13049" width="16" style="426" customWidth="1"/>
    <col min="13050" max="13050" width="38.28515625" style="426" customWidth="1"/>
    <col min="13051" max="13051" width="12" style="426" customWidth="1"/>
    <col min="13052" max="13052" width="38.140625" style="426" customWidth="1"/>
    <col min="13053" max="13053" width="17.85546875" style="426" bestFit="1" customWidth="1"/>
    <col min="13054" max="13054" width="24.7109375" style="426" customWidth="1"/>
    <col min="13055" max="13055" width="36.42578125" style="426" customWidth="1"/>
    <col min="13056" max="13056" width="46.7109375" style="426" customWidth="1"/>
    <col min="13057" max="13057" width="43.7109375" style="426" customWidth="1"/>
    <col min="13058" max="13058" width="25.42578125" style="426" customWidth="1"/>
    <col min="13059" max="13059" width="12.42578125" style="426" customWidth="1"/>
    <col min="13060" max="13060" width="16.42578125" style="426" customWidth="1"/>
    <col min="13061" max="13061" width="13.42578125" style="426" customWidth="1"/>
    <col min="13062" max="13062" width="8.5703125" style="426" customWidth="1"/>
    <col min="13063" max="13066" width="11.42578125" style="426" customWidth="1"/>
    <col min="13067" max="13067" width="12.7109375" style="426" customWidth="1"/>
    <col min="13068" max="13068" width="11.85546875" style="426" customWidth="1"/>
    <col min="13069" max="13069" width="7.85546875" style="426" customWidth="1"/>
    <col min="13070" max="13070" width="7.5703125" style="426" customWidth="1"/>
    <col min="13071" max="13071" width="8.85546875" style="426" customWidth="1"/>
    <col min="13072" max="13072" width="8.140625" style="426" customWidth="1"/>
    <col min="13073" max="13073" width="7.85546875" style="426" customWidth="1"/>
    <col min="13074" max="13074" width="8.5703125" style="426" customWidth="1"/>
    <col min="13075" max="13075" width="8.28515625" style="426" customWidth="1"/>
    <col min="13076" max="13076" width="11.42578125" style="426" customWidth="1"/>
    <col min="13077" max="13077" width="18" style="426" customWidth="1"/>
    <col min="13078" max="13078" width="21.42578125" style="426" customWidth="1"/>
    <col min="13079" max="13079" width="27.85546875" style="426" customWidth="1"/>
    <col min="13080" max="13295" width="11.42578125" style="426"/>
    <col min="13296" max="13296" width="13.5703125" style="426" customWidth="1"/>
    <col min="13297" max="13297" width="19" style="426" customWidth="1"/>
    <col min="13298" max="13298" width="13.5703125" style="426" customWidth="1"/>
    <col min="13299" max="13299" width="19.7109375" style="426" customWidth="1"/>
    <col min="13300" max="13300" width="13.5703125" style="426" customWidth="1"/>
    <col min="13301" max="13302" width="14.7109375" style="426" customWidth="1"/>
    <col min="13303" max="13303" width="36.140625" style="426" customWidth="1"/>
    <col min="13304" max="13304" width="29.42578125" style="426" customWidth="1"/>
    <col min="13305" max="13305" width="16" style="426" customWidth="1"/>
    <col min="13306" max="13306" width="38.28515625" style="426" customWidth="1"/>
    <col min="13307" max="13307" width="12" style="426" customWidth="1"/>
    <col min="13308" max="13308" width="38.140625" style="426" customWidth="1"/>
    <col min="13309" max="13309" width="17.85546875" style="426" bestFit="1" customWidth="1"/>
    <col min="13310" max="13310" width="24.7109375" style="426" customWidth="1"/>
    <col min="13311" max="13311" width="36.42578125" style="426" customWidth="1"/>
    <col min="13312" max="13312" width="46.7109375" style="426" customWidth="1"/>
    <col min="13313" max="13313" width="43.7109375" style="426" customWidth="1"/>
    <col min="13314" max="13314" width="25.42578125" style="426" customWidth="1"/>
    <col min="13315" max="13315" width="12.42578125" style="426" customWidth="1"/>
    <col min="13316" max="13316" width="16.42578125" style="426" customWidth="1"/>
    <col min="13317" max="13317" width="13.42578125" style="426" customWidth="1"/>
    <col min="13318" max="13318" width="8.5703125" style="426" customWidth="1"/>
    <col min="13319" max="13322" width="11.42578125" style="426" customWidth="1"/>
    <col min="13323" max="13323" width="12.7109375" style="426" customWidth="1"/>
    <col min="13324" max="13324" width="11.85546875" style="426" customWidth="1"/>
    <col min="13325" max="13325" width="7.85546875" style="426" customWidth="1"/>
    <col min="13326" max="13326" width="7.5703125" style="426" customWidth="1"/>
    <col min="13327" max="13327" width="8.85546875" style="426" customWidth="1"/>
    <col min="13328" max="13328" width="8.140625" style="426" customWidth="1"/>
    <col min="13329" max="13329" width="7.85546875" style="426" customWidth="1"/>
    <col min="13330" max="13330" width="8.5703125" style="426" customWidth="1"/>
    <col min="13331" max="13331" width="8.28515625" style="426" customWidth="1"/>
    <col min="13332" max="13332" width="11.42578125" style="426" customWidth="1"/>
    <col min="13333" max="13333" width="18" style="426" customWidth="1"/>
    <col min="13334" max="13334" width="21.42578125" style="426" customWidth="1"/>
    <col min="13335" max="13335" width="27.85546875" style="426" customWidth="1"/>
    <col min="13336" max="13551" width="11.42578125" style="426"/>
    <col min="13552" max="13552" width="13.5703125" style="426" customWidth="1"/>
    <col min="13553" max="13553" width="19" style="426" customWidth="1"/>
    <col min="13554" max="13554" width="13.5703125" style="426" customWidth="1"/>
    <col min="13555" max="13555" width="19.7109375" style="426" customWidth="1"/>
    <col min="13556" max="13556" width="13.5703125" style="426" customWidth="1"/>
    <col min="13557" max="13558" width="14.7109375" style="426" customWidth="1"/>
    <col min="13559" max="13559" width="36.140625" style="426" customWidth="1"/>
    <col min="13560" max="13560" width="29.42578125" style="426" customWidth="1"/>
    <col min="13561" max="13561" width="16" style="426" customWidth="1"/>
    <col min="13562" max="13562" width="38.28515625" style="426" customWidth="1"/>
    <col min="13563" max="13563" width="12" style="426" customWidth="1"/>
    <col min="13564" max="13564" width="38.140625" style="426" customWidth="1"/>
    <col min="13565" max="13565" width="17.85546875" style="426" bestFit="1" customWidth="1"/>
    <col min="13566" max="13566" width="24.7109375" style="426" customWidth="1"/>
    <col min="13567" max="13567" width="36.42578125" style="426" customWidth="1"/>
    <col min="13568" max="13568" width="46.7109375" style="426" customWidth="1"/>
    <col min="13569" max="13569" width="43.7109375" style="426" customWidth="1"/>
    <col min="13570" max="13570" width="25.42578125" style="426" customWidth="1"/>
    <col min="13571" max="13571" width="12.42578125" style="426" customWidth="1"/>
    <col min="13572" max="13572" width="16.42578125" style="426" customWidth="1"/>
    <col min="13573" max="13573" width="13.42578125" style="426" customWidth="1"/>
    <col min="13574" max="13574" width="8.5703125" style="426" customWidth="1"/>
    <col min="13575" max="13578" width="11.42578125" style="426" customWidth="1"/>
    <col min="13579" max="13579" width="12.7109375" style="426" customWidth="1"/>
    <col min="13580" max="13580" width="11.85546875" style="426" customWidth="1"/>
    <col min="13581" max="13581" width="7.85546875" style="426" customWidth="1"/>
    <col min="13582" max="13582" width="7.5703125" style="426" customWidth="1"/>
    <col min="13583" max="13583" width="8.85546875" style="426" customWidth="1"/>
    <col min="13584" max="13584" width="8.140625" style="426" customWidth="1"/>
    <col min="13585" max="13585" width="7.85546875" style="426" customWidth="1"/>
    <col min="13586" max="13586" width="8.5703125" style="426" customWidth="1"/>
    <col min="13587" max="13587" width="8.28515625" style="426" customWidth="1"/>
    <col min="13588" max="13588" width="11.42578125" style="426" customWidth="1"/>
    <col min="13589" max="13589" width="18" style="426" customWidth="1"/>
    <col min="13590" max="13590" width="21.42578125" style="426" customWidth="1"/>
    <col min="13591" max="13591" width="27.85546875" style="426" customWidth="1"/>
    <col min="13592" max="13807" width="11.42578125" style="426"/>
    <col min="13808" max="13808" width="13.5703125" style="426" customWidth="1"/>
    <col min="13809" max="13809" width="19" style="426" customWidth="1"/>
    <col min="13810" max="13810" width="13.5703125" style="426" customWidth="1"/>
    <col min="13811" max="13811" width="19.7109375" style="426" customWidth="1"/>
    <col min="13812" max="13812" width="13.5703125" style="426" customWidth="1"/>
    <col min="13813" max="13814" width="14.7109375" style="426" customWidth="1"/>
    <col min="13815" max="13815" width="36.140625" style="426" customWidth="1"/>
    <col min="13816" max="13816" width="29.42578125" style="426" customWidth="1"/>
    <col min="13817" max="13817" width="16" style="426" customWidth="1"/>
    <col min="13818" max="13818" width="38.28515625" style="426" customWidth="1"/>
    <col min="13819" max="13819" width="12" style="426" customWidth="1"/>
    <col min="13820" max="13820" width="38.140625" style="426" customWidth="1"/>
    <col min="13821" max="13821" width="17.85546875" style="426" bestFit="1" customWidth="1"/>
    <col min="13822" max="13822" width="24.7109375" style="426" customWidth="1"/>
    <col min="13823" max="13823" width="36.42578125" style="426" customWidth="1"/>
    <col min="13824" max="13824" width="46.7109375" style="426" customWidth="1"/>
    <col min="13825" max="13825" width="43.7109375" style="426" customWidth="1"/>
    <col min="13826" max="13826" width="25.42578125" style="426" customWidth="1"/>
    <col min="13827" max="13827" width="12.42578125" style="426" customWidth="1"/>
    <col min="13828" max="13828" width="16.42578125" style="426" customWidth="1"/>
    <col min="13829" max="13829" width="13.42578125" style="426" customWidth="1"/>
    <col min="13830" max="13830" width="8.5703125" style="426" customWidth="1"/>
    <col min="13831" max="13834" width="11.42578125" style="426" customWidth="1"/>
    <col min="13835" max="13835" width="12.7109375" style="426" customWidth="1"/>
    <col min="13836" max="13836" width="11.85546875" style="426" customWidth="1"/>
    <col min="13837" max="13837" width="7.85546875" style="426" customWidth="1"/>
    <col min="13838" max="13838" width="7.5703125" style="426" customWidth="1"/>
    <col min="13839" max="13839" width="8.85546875" style="426" customWidth="1"/>
    <col min="13840" max="13840" width="8.140625" style="426" customWidth="1"/>
    <col min="13841" max="13841" width="7.85546875" style="426" customWidth="1"/>
    <col min="13842" max="13842" width="8.5703125" style="426" customWidth="1"/>
    <col min="13843" max="13843" width="8.28515625" style="426" customWidth="1"/>
    <col min="13844" max="13844" width="11.42578125" style="426" customWidth="1"/>
    <col min="13845" max="13845" width="18" style="426" customWidth="1"/>
    <col min="13846" max="13846" width="21.42578125" style="426" customWidth="1"/>
    <col min="13847" max="13847" width="27.85546875" style="426" customWidth="1"/>
    <col min="13848" max="14063" width="11.42578125" style="426"/>
    <col min="14064" max="14064" width="13.5703125" style="426" customWidth="1"/>
    <col min="14065" max="14065" width="19" style="426" customWidth="1"/>
    <col min="14066" max="14066" width="13.5703125" style="426" customWidth="1"/>
    <col min="14067" max="14067" width="19.7109375" style="426" customWidth="1"/>
    <col min="14068" max="14068" width="13.5703125" style="426" customWidth="1"/>
    <col min="14069" max="14070" width="14.7109375" style="426" customWidth="1"/>
    <col min="14071" max="14071" width="36.140625" style="426" customWidth="1"/>
    <col min="14072" max="14072" width="29.42578125" style="426" customWidth="1"/>
    <col min="14073" max="14073" width="16" style="426" customWidth="1"/>
    <col min="14074" max="14074" width="38.28515625" style="426" customWidth="1"/>
    <col min="14075" max="14075" width="12" style="426" customWidth="1"/>
    <col min="14076" max="14076" width="38.140625" style="426" customWidth="1"/>
    <col min="14077" max="14077" width="17.85546875" style="426" bestFit="1" customWidth="1"/>
    <col min="14078" max="14078" width="24.7109375" style="426" customWidth="1"/>
    <col min="14079" max="14079" width="36.42578125" style="426" customWidth="1"/>
    <col min="14080" max="14080" width="46.7109375" style="426" customWidth="1"/>
    <col min="14081" max="14081" width="43.7109375" style="426" customWidth="1"/>
    <col min="14082" max="14082" width="25.42578125" style="426" customWidth="1"/>
    <col min="14083" max="14083" width="12.42578125" style="426" customWidth="1"/>
    <col min="14084" max="14084" width="16.42578125" style="426" customWidth="1"/>
    <col min="14085" max="14085" width="13.42578125" style="426" customWidth="1"/>
    <col min="14086" max="14086" width="8.5703125" style="426" customWidth="1"/>
    <col min="14087" max="14090" width="11.42578125" style="426" customWidth="1"/>
    <col min="14091" max="14091" width="12.7109375" style="426" customWidth="1"/>
    <col min="14092" max="14092" width="11.85546875" style="426" customWidth="1"/>
    <col min="14093" max="14093" width="7.85546875" style="426" customWidth="1"/>
    <col min="14094" max="14094" width="7.5703125" style="426" customWidth="1"/>
    <col min="14095" max="14095" width="8.85546875" style="426" customWidth="1"/>
    <col min="14096" max="14096" width="8.140625" style="426" customWidth="1"/>
    <col min="14097" max="14097" width="7.85546875" style="426" customWidth="1"/>
    <col min="14098" max="14098" width="8.5703125" style="426" customWidth="1"/>
    <col min="14099" max="14099" width="8.28515625" style="426" customWidth="1"/>
    <col min="14100" max="14100" width="11.42578125" style="426" customWidth="1"/>
    <col min="14101" max="14101" width="18" style="426" customWidth="1"/>
    <col min="14102" max="14102" width="21.42578125" style="426" customWidth="1"/>
    <col min="14103" max="14103" width="27.85546875" style="426" customWidth="1"/>
    <col min="14104" max="14319" width="11.42578125" style="426"/>
    <col min="14320" max="14320" width="13.5703125" style="426" customWidth="1"/>
    <col min="14321" max="14321" width="19" style="426" customWidth="1"/>
    <col min="14322" max="14322" width="13.5703125" style="426" customWidth="1"/>
    <col min="14323" max="14323" width="19.7109375" style="426" customWidth="1"/>
    <col min="14324" max="14324" width="13.5703125" style="426" customWidth="1"/>
    <col min="14325" max="14326" width="14.7109375" style="426" customWidth="1"/>
    <col min="14327" max="14327" width="36.140625" style="426" customWidth="1"/>
    <col min="14328" max="14328" width="29.42578125" style="426" customWidth="1"/>
    <col min="14329" max="14329" width="16" style="426" customWidth="1"/>
    <col min="14330" max="14330" width="38.28515625" style="426" customWidth="1"/>
    <col min="14331" max="14331" width="12" style="426" customWidth="1"/>
    <col min="14332" max="14332" width="38.140625" style="426" customWidth="1"/>
    <col min="14333" max="14333" width="17.85546875" style="426" bestFit="1" customWidth="1"/>
    <col min="14334" max="14334" width="24.7109375" style="426" customWidth="1"/>
    <col min="14335" max="14335" width="36.42578125" style="426" customWidth="1"/>
    <col min="14336" max="14336" width="46.7109375" style="426" customWidth="1"/>
    <col min="14337" max="14337" width="43.7109375" style="426" customWidth="1"/>
    <col min="14338" max="14338" width="25.42578125" style="426" customWidth="1"/>
    <col min="14339" max="14339" width="12.42578125" style="426" customWidth="1"/>
    <col min="14340" max="14340" width="16.42578125" style="426" customWidth="1"/>
    <col min="14341" max="14341" width="13.42578125" style="426" customWidth="1"/>
    <col min="14342" max="14342" width="8.5703125" style="426" customWidth="1"/>
    <col min="14343" max="14346" width="11.42578125" style="426" customWidth="1"/>
    <col min="14347" max="14347" width="12.7109375" style="426" customWidth="1"/>
    <col min="14348" max="14348" width="11.85546875" style="426" customWidth="1"/>
    <col min="14349" max="14349" width="7.85546875" style="426" customWidth="1"/>
    <col min="14350" max="14350" width="7.5703125" style="426" customWidth="1"/>
    <col min="14351" max="14351" width="8.85546875" style="426" customWidth="1"/>
    <col min="14352" max="14352" width="8.140625" style="426" customWidth="1"/>
    <col min="14353" max="14353" width="7.85546875" style="426" customWidth="1"/>
    <col min="14354" max="14354" width="8.5703125" style="426" customWidth="1"/>
    <col min="14355" max="14355" width="8.28515625" style="426" customWidth="1"/>
    <col min="14356" max="14356" width="11.42578125" style="426" customWidth="1"/>
    <col min="14357" max="14357" width="18" style="426" customWidth="1"/>
    <col min="14358" max="14358" width="21.42578125" style="426" customWidth="1"/>
    <col min="14359" max="14359" width="27.85546875" style="426" customWidth="1"/>
    <col min="14360" max="14575" width="11.42578125" style="426"/>
    <col min="14576" max="14576" width="13.5703125" style="426" customWidth="1"/>
    <col min="14577" max="14577" width="19" style="426" customWidth="1"/>
    <col min="14578" max="14578" width="13.5703125" style="426" customWidth="1"/>
    <col min="14579" max="14579" width="19.7109375" style="426" customWidth="1"/>
    <col min="14580" max="14580" width="13.5703125" style="426" customWidth="1"/>
    <col min="14581" max="14582" width="14.7109375" style="426" customWidth="1"/>
    <col min="14583" max="14583" width="36.140625" style="426" customWidth="1"/>
    <col min="14584" max="14584" width="29.42578125" style="426" customWidth="1"/>
    <col min="14585" max="14585" width="16" style="426" customWidth="1"/>
    <col min="14586" max="14586" width="38.28515625" style="426" customWidth="1"/>
    <col min="14587" max="14587" width="12" style="426" customWidth="1"/>
    <col min="14588" max="14588" width="38.140625" style="426" customWidth="1"/>
    <col min="14589" max="14589" width="17.85546875" style="426" bestFit="1" customWidth="1"/>
    <col min="14590" max="14590" width="24.7109375" style="426" customWidth="1"/>
    <col min="14591" max="14591" width="36.42578125" style="426" customWidth="1"/>
    <col min="14592" max="14592" width="46.7109375" style="426" customWidth="1"/>
    <col min="14593" max="14593" width="43.7109375" style="426" customWidth="1"/>
    <col min="14594" max="14594" width="25.42578125" style="426" customWidth="1"/>
    <col min="14595" max="14595" width="12.42578125" style="426" customWidth="1"/>
    <col min="14596" max="14596" width="16.42578125" style="426" customWidth="1"/>
    <col min="14597" max="14597" width="13.42578125" style="426" customWidth="1"/>
    <col min="14598" max="14598" width="8.5703125" style="426" customWidth="1"/>
    <col min="14599" max="14602" width="11.42578125" style="426" customWidth="1"/>
    <col min="14603" max="14603" width="12.7109375" style="426" customWidth="1"/>
    <col min="14604" max="14604" width="11.85546875" style="426" customWidth="1"/>
    <col min="14605" max="14605" width="7.85546875" style="426" customWidth="1"/>
    <col min="14606" max="14606" width="7.5703125" style="426" customWidth="1"/>
    <col min="14607" max="14607" width="8.85546875" style="426" customWidth="1"/>
    <col min="14608" max="14608" width="8.140625" style="426" customWidth="1"/>
    <col min="14609" max="14609" width="7.85546875" style="426" customWidth="1"/>
    <col min="14610" max="14610" width="8.5703125" style="426" customWidth="1"/>
    <col min="14611" max="14611" width="8.28515625" style="426" customWidth="1"/>
    <col min="14612" max="14612" width="11.42578125" style="426" customWidth="1"/>
    <col min="14613" max="14613" width="18" style="426" customWidth="1"/>
    <col min="14614" max="14614" width="21.42578125" style="426" customWidth="1"/>
    <col min="14615" max="14615" width="27.85546875" style="426" customWidth="1"/>
    <col min="14616" max="14831" width="11.42578125" style="426"/>
    <col min="14832" max="14832" width="13.5703125" style="426" customWidth="1"/>
    <col min="14833" max="14833" width="19" style="426" customWidth="1"/>
    <col min="14834" max="14834" width="13.5703125" style="426" customWidth="1"/>
    <col min="14835" max="14835" width="19.7109375" style="426" customWidth="1"/>
    <col min="14836" max="14836" width="13.5703125" style="426" customWidth="1"/>
    <col min="14837" max="14838" width="14.7109375" style="426" customWidth="1"/>
    <col min="14839" max="14839" width="36.140625" style="426" customWidth="1"/>
    <col min="14840" max="14840" width="29.42578125" style="426" customWidth="1"/>
    <col min="14841" max="14841" width="16" style="426" customWidth="1"/>
    <col min="14842" max="14842" width="38.28515625" style="426" customWidth="1"/>
    <col min="14843" max="14843" width="12" style="426" customWidth="1"/>
    <col min="14844" max="14844" width="38.140625" style="426" customWidth="1"/>
    <col min="14845" max="14845" width="17.85546875" style="426" bestFit="1" customWidth="1"/>
    <col min="14846" max="14846" width="24.7109375" style="426" customWidth="1"/>
    <col min="14847" max="14847" width="36.42578125" style="426" customWidth="1"/>
    <col min="14848" max="14848" width="46.7109375" style="426" customWidth="1"/>
    <col min="14849" max="14849" width="43.7109375" style="426" customWidth="1"/>
    <col min="14850" max="14850" width="25.42578125" style="426" customWidth="1"/>
    <col min="14851" max="14851" width="12.42578125" style="426" customWidth="1"/>
    <col min="14852" max="14852" width="16.42578125" style="426" customWidth="1"/>
    <col min="14853" max="14853" width="13.42578125" style="426" customWidth="1"/>
    <col min="14854" max="14854" width="8.5703125" style="426" customWidth="1"/>
    <col min="14855" max="14858" width="11.42578125" style="426" customWidth="1"/>
    <col min="14859" max="14859" width="12.7109375" style="426" customWidth="1"/>
    <col min="14860" max="14860" width="11.85546875" style="426" customWidth="1"/>
    <col min="14861" max="14861" width="7.85546875" style="426" customWidth="1"/>
    <col min="14862" max="14862" width="7.5703125" style="426" customWidth="1"/>
    <col min="14863" max="14863" width="8.85546875" style="426" customWidth="1"/>
    <col min="14864" max="14864" width="8.140625" style="426" customWidth="1"/>
    <col min="14865" max="14865" width="7.85546875" style="426" customWidth="1"/>
    <col min="14866" max="14866" width="8.5703125" style="426" customWidth="1"/>
    <col min="14867" max="14867" width="8.28515625" style="426" customWidth="1"/>
    <col min="14868" max="14868" width="11.42578125" style="426" customWidth="1"/>
    <col min="14869" max="14869" width="18" style="426" customWidth="1"/>
    <col min="14870" max="14870" width="21.42578125" style="426" customWidth="1"/>
    <col min="14871" max="14871" width="27.85546875" style="426" customWidth="1"/>
    <col min="14872" max="15087" width="11.42578125" style="426"/>
    <col min="15088" max="15088" width="13.5703125" style="426" customWidth="1"/>
    <col min="15089" max="15089" width="19" style="426" customWidth="1"/>
    <col min="15090" max="15090" width="13.5703125" style="426" customWidth="1"/>
    <col min="15091" max="15091" width="19.7109375" style="426" customWidth="1"/>
    <col min="15092" max="15092" width="13.5703125" style="426" customWidth="1"/>
    <col min="15093" max="15094" width="14.7109375" style="426" customWidth="1"/>
    <col min="15095" max="15095" width="36.140625" style="426" customWidth="1"/>
    <col min="15096" max="15096" width="29.42578125" style="426" customWidth="1"/>
    <col min="15097" max="15097" width="16" style="426" customWidth="1"/>
    <col min="15098" max="15098" width="38.28515625" style="426" customWidth="1"/>
    <col min="15099" max="15099" width="12" style="426" customWidth="1"/>
    <col min="15100" max="15100" width="38.140625" style="426" customWidth="1"/>
    <col min="15101" max="15101" width="17.85546875" style="426" bestFit="1" customWidth="1"/>
    <col min="15102" max="15102" width="24.7109375" style="426" customWidth="1"/>
    <col min="15103" max="15103" width="36.42578125" style="426" customWidth="1"/>
    <col min="15104" max="15104" width="46.7109375" style="426" customWidth="1"/>
    <col min="15105" max="15105" width="43.7109375" style="426" customWidth="1"/>
    <col min="15106" max="15106" width="25.42578125" style="426" customWidth="1"/>
    <col min="15107" max="15107" width="12.42578125" style="426" customWidth="1"/>
    <col min="15108" max="15108" width="16.42578125" style="426" customWidth="1"/>
    <col min="15109" max="15109" width="13.42578125" style="426" customWidth="1"/>
    <col min="15110" max="15110" width="8.5703125" style="426" customWidth="1"/>
    <col min="15111" max="15114" width="11.42578125" style="426" customWidth="1"/>
    <col min="15115" max="15115" width="12.7109375" style="426" customWidth="1"/>
    <col min="15116" max="15116" width="11.85546875" style="426" customWidth="1"/>
    <col min="15117" max="15117" width="7.85546875" style="426" customWidth="1"/>
    <col min="15118" max="15118" width="7.5703125" style="426" customWidth="1"/>
    <col min="15119" max="15119" width="8.85546875" style="426" customWidth="1"/>
    <col min="15120" max="15120" width="8.140625" style="426" customWidth="1"/>
    <col min="15121" max="15121" width="7.85546875" style="426" customWidth="1"/>
    <col min="15122" max="15122" width="8.5703125" style="426" customWidth="1"/>
    <col min="15123" max="15123" width="8.28515625" style="426" customWidth="1"/>
    <col min="15124" max="15124" width="11.42578125" style="426" customWidth="1"/>
    <col min="15125" max="15125" width="18" style="426" customWidth="1"/>
    <col min="15126" max="15126" width="21.42578125" style="426" customWidth="1"/>
    <col min="15127" max="15127" width="27.85546875" style="426" customWidth="1"/>
    <col min="15128" max="15343" width="11.42578125" style="426"/>
    <col min="15344" max="15344" width="13.5703125" style="426" customWidth="1"/>
    <col min="15345" max="15345" width="19" style="426" customWidth="1"/>
    <col min="15346" max="15346" width="13.5703125" style="426" customWidth="1"/>
    <col min="15347" max="15347" width="19.7109375" style="426" customWidth="1"/>
    <col min="15348" max="15348" width="13.5703125" style="426" customWidth="1"/>
    <col min="15349" max="15350" width="14.7109375" style="426" customWidth="1"/>
    <col min="15351" max="15351" width="36.140625" style="426" customWidth="1"/>
    <col min="15352" max="15352" width="29.42578125" style="426" customWidth="1"/>
    <col min="15353" max="15353" width="16" style="426" customWidth="1"/>
    <col min="15354" max="15354" width="38.28515625" style="426" customWidth="1"/>
    <col min="15355" max="15355" width="12" style="426" customWidth="1"/>
    <col min="15356" max="15356" width="38.140625" style="426" customWidth="1"/>
    <col min="15357" max="15357" width="17.85546875" style="426" bestFit="1" customWidth="1"/>
    <col min="15358" max="15358" width="24.7109375" style="426" customWidth="1"/>
    <col min="15359" max="15359" width="36.42578125" style="426" customWidth="1"/>
    <col min="15360" max="15360" width="46.7109375" style="426" customWidth="1"/>
    <col min="15361" max="15361" width="43.7109375" style="426" customWidth="1"/>
    <col min="15362" max="15362" width="25.42578125" style="426" customWidth="1"/>
    <col min="15363" max="15363" width="12.42578125" style="426" customWidth="1"/>
    <col min="15364" max="15364" width="16.42578125" style="426" customWidth="1"/>
    <col min="15365" max="15365" width="13.42578125" style="426" customWidth="1"/>
    <col min="15366" max="15366" width="8.5703125" style="426" customWidth="1"/>
    <col min="15367" max="15370" width="11.42578125" style="426" customWidth="1"/>
    <col min="15371" max="15371" width="12.7109375" style="426" customWidth="1"/>
    <col min="15372" max="15372" width="11.85546875" style="426" customWidth="1"/>
    <col min="15373" max="15373" width="7.85546875" style="426" customWidth="1"/>
    <col min="15374" max="15374" width="7.5703125" style="426" customWidth="1"/>
    <col min="15375" max="15375" width="8.85546875" style="426" customWidth="1"/>
    <col min="15376" max="15376" width="8.140625" style="426" customWidth="1"/>
    <col min="15377" max="15377" width="7.85546875" style="426" customWidth="1"/>
    <col min="15378" max="15378" width="8.5703125" style="426" customWidth="1"/>
    <col min="15379" max="15379" width="8.28515625" style="426" customWidth="1"/>
    <col min="15380" max="15380" width="11.42578125" style="426" customWidth="1"/>
    <col min="15381" max="15381" width="18" style="426" customWidth="1"/>
    <col min="15382" max="15382" width="21.42578125" style="426" customWidth="1"/>
    <col min="15383" max="15383" width="27.85546875" style="426" customWidth="1"/>
    <col min="15384" max="15599" width="11.42578125" style="426"/>
    <col min="15600" max="15600" width="13.5703125" style="426" customWidth="1"/>
    <col min="15601" max="15601" width="19" style="426" customWidth="1"/>
    <col min="15602" max="15602" width="13.5703125" style="426" customWidth="1"/>
    <col min="15603" max="15603" width="19.7109375" style="426" customWidth="1"/>
    <col min="15604" max="15604" width="13.5703125" style="426" customWidth="1"/>
    <col min="15605" max="15606" width="14.7109375" style="426" customWidth="1"/>
    <col min="15607" max="15607" width="36.140625" style="426" customWidth="1"/>
    <col min="15608" max="15608" width="29.42578125" style="426" customWidth="1"/>
    <col min="15609" max="15609" width="16" style="426" customWidth="1"/>
    <col min="15610" max="15610" width="38.28515625" style="426" customWidth="1"/>
    <col min="15611" max="15611" width="12" style="426" customWidth="1"/>
    <col min="15612" max="15612" width="38.140625" style="426" customWidth="1"/>
    <col min="15613" max="15613" width="17.85546875" style="426" bestFit="1" customWidth="1"/>
    <col min="15614" max="15614" width="24.7109375" style="426" customWidth="1"/>
    <col min="15615" max="15615" width="36.42578125" style="426" customWidth="1"/>
    <col min="15616" max="15616" width="46.7109375" style="426" customWidth="1"/>
    <col min="15617" max="15617" width="43.7109375" style="426" customWidth="1"/>
    <col min="15618" max="15618" width="25.42578125" style="426" customWidth="1"/>
    <col min="15619" max="15619" width="12.42578125" style="426" customWidth="1"/>
    <col min="15620" max="15620" width="16.42578125" style="426" customWidth="1"/>
    <col min="15621" max="15621" width="13.42578125" style="426" customWidth="1"/>
    <col min="15622" max="15622" width="8.5703125" style="426" customWidth="1"/>
    <col min="15623" max="15626" width="11.42578125" style="426" customWidth="1"/>
    <col min="15627" max="15627" width="12.7109375" style="426" customWidth="1"/>
    <col min="15628" max="15628" width="11.85546875" style="426" customWidth="1"/>
    <col min="15629" max="15629" width="7.85546875" style="426" customWidth="1"/>
    <col min="15630" max="15630" width="7.5703125" style="426" customWidth="1"/>
    <col min="15631" max="15631" width="8.85546875" style="426" customWidth="1"/>
    <col min="15632" max="15632" width="8.140625" style="426" customWidth="1"/>
    <col min="15633" max="15633" width="7.85546875" style="426" customWidth="1"/>
    <col min="15634" max="15634" width="8.5703125" style="426" customWidth="1"/>
    <col min="15635" max="15635" width="8.28515625" style="426" customWidth="1"/>
    <col min="15636" max="15636" width="11.42578125" style="426" customWidth="1"/>
    <col min="15637" max="15637" width="18" style="426" customWidth="1"/>
    <col min="15638" max="15638" width="21.42578125" style="426" customWidth="1"/>
    <col min="15639" max="15639" width="27.85546875" style="426" customWidth="1"/>
    <col min="15640" max="15855" width="11.42578125" style="426"/>
    <col min="15856" max="15856" width="13.5703125" style="426" customWidth="1"/>
    <col min="15857" max="15857" width="19" style="426" customWidth="1"/>
    <col min="15858" max="15858" width="13.5703125" style="426" customWidth="1"/>
    <col min="15859" max="15859" width="19.7109375" style="426" customWidth="1"/>
    <col min="15860" max="15860" width="13.5703125" style="426" customWidth="1"/>
    <col min="15861" max="15862" width="14.7109375" style="426" customWidth="1"/>
    <col min="15863" max="15863" width="36.140625" style="426" customWidth="1"/>
    <col min="15864" max="15864" width="29.42578125" style="426" customWidth="1"/>
    <col min="15865" max="15865" width="16" style="426" customWidth="1"/>
    <col min="15866" max="15866" width="38.28515625" style="426" customWidth="1"/>
    <col min="15867" max="15867" width="12" style="426" customWidth="1"/>
    <col min="15868" max="15868" width="38.140625" style="426" customWidth="1"/>
    <col min="15869" max="15869" width="17.85546875" style="426" bestFit="1" customWidth="1"/>
    <col min="15870" max="15870" width="24.7109375" style="426" customWidth="1"/>
    <col min="15871" max="15871" width="36.42578125" style="426" customWidth="1"/>
    <col min="15872" max="15872" width="46.7109375" style="426" customWidth="1"/>
    <col min="15873" max="15873" width="43.7109375" style="426" customWidth="1"/>
    <col min="15874" max="15874" width="25.42578125" style="426" customWidth="1"/>
    <col min="15875" max="15875" width="12.42578125" style="426" customWidth="1"/>
    <col min="15876" max="15876" width="16.42578125" style="426" customWidth="1"/>
    <col min="15877" max="15877" width="13.42578125" style="426" customWidth="1"/>
    <col min="15878" max="15878" width="8.5703125" style="426" customWidth="1"/>
    <col min="15879" max="15882" width="11.42578125" style="426" customWidth="1"/>
    <col min="15883" max="15883" width="12.7109375" style="426" customWidth="1"/>
    <col min="15884" max="15884" width="11.85546875" style="426" customWidth="1"/>
    <col min="15885" max="15885" width="7.85546875" style="426" customWidth="1"/>
    <col min="15886" max="15886" width="7.5703125" style="426" customWidth="1"/>
    <col min="15887" max="15887" width="8.85546875" style="426" customWidth="1"/>
    <col min="15888" max="15888" width="8.140625" style="426" customWidth="1"/>
    <col min="15889" max="15889" width="7.85546875" style="426" customWidth="1"/>
    <col min="15890" max="15890" width="8.5703125" style="426" customWidth="1"/>
    <col min="15891" max="15891" width="8.28515625" style="426" customWidth="1"/>
    <col min="15892" max="15892" width="11.42578125" style="426" customWidth="1"/>
    <col min="15893" max="15893" width="18" style="426" customWidth="1"/>
    <col min="15894" max="15894" width="21.42578125" style="426" customWidth="1"/>
    <col min="15895" max="15895" width="27.85546875" style="426" customWidth="1"/>
    <col min="15896" max="16111" width="11.42578125" style="426"/>
    <col min="16112" max="16112" width="13.5703125" style="426" customWidth="1"/>
    <col min="16113" max="16113" width="19" style="426" customWidth="1"/>
    <col min="16114" max="16114" width="13.5703125" style="426" customWidth="1"/>
    <col min="16115" max="16115" width="19.7109375" style="426" customWidth="1"/>
    <col min="16116" max="16116" width="13.5703125" style="426" customWidth="1"/>
    <col min="16117" max="16118" width="14.7109375" style="426" customWidth="1"/>
    <col min="16119" max="16119" width="36.140625" style="426" customWidth="1"/>
    <col min="16120" max="16120" width="29.42578125" style="426" customWidth="1"/>
    <col min="16121" max="16121" width="16" style="426" customWidth="1"/>
    <col min="16122" max="16122" width="38.28515625" style="426" customWidth="1"/>
    <col min="16123" max="16123" width="12" style="426" customWidth="1"/>
    <col min="16124" max="16124" width="38.140625" style="426" customWidth="1"/>
    <col min="16125" max="16125" width="17.85546875" style="426" bestFit="1" customWidth="1"/>
    <col min="16126" max="16126" width="24.7109375" style="426" customWidth="1"/>
    <col min="16127" max="16127" width="36.42578125" style="426" customWidth="1"/>
    <col min="16128" max="16128" width="46.7109375" style="426" customWidth="1"/>
    <col min="16129" max="16129" width="43.7109375" style="426" customWidth="1"/>
    <col min="16130" max="16130" width="25.42578125" style="426" customWidth="1"/>
    <col min="16131" max="16131" width="12.42578125" style="426" customWidth="1"/>
    <col min="16132" max="16132" width="16.42578125" style="426" customWidth="1"/>
    <col min="16133" max="16133" width="13.42578125" style="426" customWidth="1"/>
    <col min="16134" max="16134" width="8.5703125" style="426" customWidth="1"/>
    <col min="16135" max="16138" width="11.42578125" style="426" customWidth="1"/>
    <col min="16139" max="16139" width="12.7109375" style="426" customWidth="1"/>
    <col min="16140" max="16140" width="11.85546875" style="426" customWidth="1"/>
    <col min="16141" max="16141" width="7.85546875" style="426" customWidth="1"/>
    <col min="16142" max="16142" width="7.5703125" style="426" customWidth="1"/>
    <col min="16143" max="16143" width="8.85546875" style="426" customWidth="1"/>
    <col min="16144" max="16144" width="8.140625" style="426" customWidth="1"/>
    <col min="16145" max="16145" width="7.85546875" style="426" customWidth="1"/>
    <col min="16146" max="16146" width="8.5703125" style="426" customWidth="1"/>
    <col min="16147" max="16147" width="8.28515625" style="426" customWidth="1"/>
    <col min="16148" max="16148" width="11.42578125" style="426" customWidth="1"/>
    <col min="16149" max="16149" width="18" style="426" customWidth="1"/>
    <col min="16150" max="16150" width="21.42578125" style="426" customWidth="1"/>
    <col min="16151" max="16151" width="27.85546875" style="426" customWidth="1"/>
    <col min="16152" max="16384" width="11.42578125" style="426"/>
  </cols>
  <sheetData>
    <row r="1" spans="1:239" ht="20.25" hidden="1" customHeight="1" x14ac:dyDescent="0.2">
      <c r="A1" s="3174" t="s">
        <v>1971</v>
      </c>
      <c r="B1" s="3175"/>
      <c r="C1" s="3175"/>
      <c r="D1" s="3175"/>
      <c r="E1" s="3175"/>
      <c r="F1" s="3175"/>
      <c r="G1" s="3175"/>
      <c r="H1" s="3175"/>
      <c r="I1" s="3175"/>
      <c r="J1" s="3175"/>
      <c r="K1" s="3175"/>
      <c r="L1" s="3175"/>
      <c r="M1" s="3175"/>
      <c r="N1" s="3175"/>
      <c r="O1" s="3175"/>
      <c r="P1" s="3175"/>
      <c r="Q1" s="3175"/>
      <c r="R1" s="3175"/>
      <c r="S1" s="3175"/>
      <c r="T1" s="3175"/>
      <c r="U1" s="3175"/>
      <c r="V1" s="3175"/>
      <c r="W1" s="3175"/>
      <c r="X1" s="3175"/>
      <c r="Y1" s="3175"/>
      <c r="Z1" s="3175"/>
      <c r="AA1" s="3175"/>
      <c r="AB1" s="3175"/>
      <c r="AC1" s="3175"/>
      <c r="AD1" s="3175"/>
      <c r="AE1" s="3175"/>
      <c r="AF1" s="3175"/>
      <c r="AG1" s="3175"/>
      <c r="AH1" s="3175"/>
      <c r="AI1" s="3175"/>
      <c r="AJ1" s="3175"/>
      <c r="AK1" s="3175"/>
      <c r="AL1" s="3175"/>
      <c r="AM1" s="972" t="s">
        <v>0</v>
      </c>
      <c r="AN1" s="973" t="s">
        <v>248</v>
      </c>
    </row>
    <row r="2" spans="1:239" ht="22.5" customHeight="1" x14ac:dyDescent="0.2">
      <c r="A2" s="3175"/>
      <c r="B2" s="3175"/>
      <c r="C2" s="3175"/>
      <c r="D2" s="3175"/>
      <c r="E2" s="3175"/>
      <c r="F2" s="3175"/>
      <c r="G2" s="3175"/>
      <c r="H2" s="3175"/>
      <c r="I2" s="3175"/>
      <c r="J2" s="3175"/>
      <c r="K2" s="3175"/>
      <c r="L2" s="3175"/>
      <c r="M2" s="3175"/>
      <c r="N2" s="3175"/>
      <c r="O2" s="3175"/>
      <c r="P2" s="3175"/>
      <c r="Q2" s="3175"/>
      <c r="R2" s="3175"/>
      <c r="S2" s="3175"/>
      <c r="T2" s="3175"/>
      <c r="U2" s="3175"/>
      <c r="V2" s="3175"/>
      <c r="W2" s="3175"/>
      <c r="X2" s="3175"/>
      <c r="Y2" s="3175"/>
      <c r="Z2" s="3175"/>
      <c r="AA2" s="3175"/>
      <c r="AB2" s="3175"/>
      <c r="AC2" s="3175"/>
      <c r="AD2" s="3175"/>
      <c r="AE2" s="3175"/>
      <c r="AF2" s="3175"/>
      <c r="AG2" s="3175"/>
      <c r="AH2" s="3175"/>
      <c r="AI2" s="3175"/>
      <c r="AJ2" s="3175"/>
      <c r="AK2" s="3175"/>
      <c r="AL2" s="3175"/>
      <c r="AM2" s="974" t="s">
        <v>2</v>
      </c>
      <c r="AN2" s="973" t="s">
        <v>77</v>
      </c>
    </row>
    <row r="3" spans="1:239" ht="22.5" customHeight="1" x14ac:dyDescent="0.2">
      <c r="A3" s="3175"/>
      <c r="B3" s="3175"/>
      <c r="C3" s="3175"/>
      <c r="D3" s="3175"/>
      <c r="E3" s="3175"/>
      <c r="F3" s="3175"/>
      <c r="G3" s="3175"/>
      <c r="H3" s="3175"/>
      <c r="I3" s="3175"/>
      <c r="J3" s="3175"/>
      <c r="K3" s="3175"/>
      <c r="L3" s="3175"/>
      <c r="M3" s="3175"/>
      <c r="N3" s="3175"/>
      <c r="O3" s="3175"/>
      <c r="P3" s="3175"/>
      <c r="Q3" s="3175"/>
      <c r="R3" s="3175"/>
      <c r="S3" s="3175"/>
      <c r="T3" s="3175"/>
      <c r="U3" s="3175"/>
      <c r="V3" s="3175"/>
      <c r="W3" s="3175"/>
      <c r="X3" s="3175"/>
      <c r="Y3" s="3175"/>
      <c r="Z3" s="3175"/>
      <c r="AA3" s="3175"/>
      <c r="AB3" s="3175"/>
      <c r="AC3" s="3175"/>
      <c r="AD3" s="3175"/>
      <c r="AE3" s="3175"/>
      <c r="AF3" s="3175"/>
      <c r="AG3" s="3175"/>
      <c r="AH3" s="3175"/>
      <c r="AI3" s="3175"/>
      <c r="AJ3" s="3175"/>
      <c r="AK3" s="3175"/>
      <c r="AL3" s="3175"/>
      <c r="AM3" s="972" t="s">
        <v>4</v>
      </c>
      <c r="AN3" s="975" t="s">
        <v>5</v>
      </c>
    </row>
    <row r="4" spans="1:239" ht="18.75" customHeight="1" x14ac:dyDescent="0.2">
      <c r="A4" s="2411"/>
      <c r="B4" s="2411"/>
      <c r="C4" s="2411"/>
      <c r="D4" s="2411"/>
      <c r="E4" s="2411"/>
      <c r="F4" s="2411"/>
      <c r="G4" s="2411"/>
      <c r="H4" s="2411"/>
      <c r="I4" s="2411"/>
      <c r="J4" s="2411"/>
      <c r="K4" s="2411"/>
      <c r="L4" s="2411"/>
      <c r="M4" s="2411"/>
      <c r="N4" s="2411"/>
      <c r="O4" s="2411"/>
      <c r="P4" s="2411"/>
      <c r="Q4" s="2411"/>
      <c r="R4" s="2411"/>
      <c r="S4" s="2411"/>
      <c r="T4" s="2411"/>
      <c r="U4" s="2411"/>
      <c r="V4" s="2411"/>
      <c r="W4" s="2411"/>
      <c r="X4" s="2411"/>
      <c r="Y4" s="2411"/>
      <c r="Z4" s="2411"/>
      <c r="AA4" s="2411"/>
      <c r="AB4" s="2411"/>
      <c r="AC4" s="2411"/>
      <c r="AD4" s="2411"/>
      <c r="AE4" s="2411"/>
      <c r="AF4" s="2411"/>
      <c r="AG4" s="2411"/>
      <c r="AH4" s="2411"/>
      <c r="AI4" s="2411"/>
      <c r="AJ4" s="2411"/>
      <c r="AK4" s="2411"/>
      <c r="AL4" s="2411"/>
      <c r="AM4" s="972" t="s">
        <v>6</v>
      </c>
      <c r="AN4" s="976" t="s">
        <v>7</v>
      </c>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c r="FF4" s="427"/>
      <c r="FG4" s="427"/>
      <c r="FH4" s="427"/>
      <c r="FI4" s="427"/>
      <c r="FJ4" s="427"/>
      <c r="FK4" s="427"/>
      <c r="FL4" s="427"/>
      <c r="FM4" s="427"/>
      <c r="FN4" s="427"/>
      <c r="FO4" s="427"/>
      <c r="FP4" s="427"/>
      <c r="FQ4" s="427"/>
      <c r="FR4" s="427"/>
      <c r="FS4" s="427"/>
      <c r="FT4" s="427"/>
      <c r="FU4" s="427"/>
      <c r="FV4" s="427"/>
      <c r="FW4" s="427"/>
      <c r="FX4" s="427"/>
      <c r="FY4" s="427"/>
      <c r="FZ4" s="427"/>
      <c r="GA4" s="427"/>
      <c r="GB4" s="427"/>
      <c r="GC4" s="427"/>
      <c r="GD4" s="427"/>
      <c r="GE4" s="427"/>
      <c r="GF4" s="427"/>
      <c r="GG4" s="427"/>
      <c r="GH4" s="427"/>
      <c r="GI4" s="427"/>
      <c r="GJ4" s="427"/>
      <c r="GK4" s="427"/>
      <c r="GL4" s="427"/>
      <c r="GM4" s="427"/>
      <c r="GN4" s="427"/>
      <c r="GO4" s="427"/>
      <c r="GP4" s="427"/>
      <c r="GQ4" s="427"/>
      <c r="GR4" s="427"/>
      <c r="GS4" s="427"/>
      <c r="GT4" s="427"/>
      <c r="GU4" s="427"/>
      <c r="GV4" s="427"/>
      <c r="GW4" s="427"/>
      <c r="GX4" s="427"/>
      <c r="GY4" s="427"/>
      <c r="GZ4" s="427"/>
      <c r="HA4" s="427"/>
      <c r="HB4" s="427"/>
      <c r="HC4" s="427"/>
      <c r="HD4" s="427"/>
      <c r="HE4" s="427"/>
      <c r="HF4" s="427"/>
      <c r="HG4" s="427"/>
      <c r="HH4" s="427"/>
      <c r="HI4" s="427"/>
      <c r="HJ4" s="427"/>
      <c r="HK4" s="427"/>
      <c r="HL4" s="427"/>
      <c r="HM4" s="427"/>
      <c r="HN4" s="427"/>
      <c r="HO4" s="427"/>
      <c r="HP4" s="427"/>
      <c r="HQ4" s="427"/>
      <c r="HR4" s="427"/>
      <c r="HS4" s="427"/>
      <c r="HT4" s="427"/>
      <c r="HU4" s="427"/>
      <c r="HV4" s="427"/>
      <c r="HW4" s="427"/>
      <c r="HX4" s="427"/>
      <c r="HY4" s="427"/>
      <c r="HZ4" s="427"/>
      <c r="IA4" s="427"/>
      <c r="IB4" s="427"/>
      <c r="IC4" s="427"/>
      <c r="ID4" s="427"/>
      <c r="IE4" s="427"/>
    </row>
    <row r="5" spans="1:239" ht="21" customHeight="1" x14ac:dyDescent="0.2">
      <c r="A5" s="2382" t="s">
        <v>1389</v>
      </c>
      <c r="B5" s="2382"/>
      <c r="C5" s="2382"/>
      <c r="D5" s="2382"/>
      <c r="E5" s="2382"/>
      <c r="F5" s="2382"/>
      <c r="G5" s="2382"/>
      <c r="H5" s="2382"/>
      <c r="I5" s="2382"/>
      <c r="J5" s="2382"/>
      <c r="K5" s="1276"/>
      <c r="L5" s="1276"/>
      <c r="M5" s="2383" t="s">
        <v>9</v>
      </c>
      <c r="N5" s="2383"/>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row>
    <row r="6" spans="1:239" ht="22.5" customHeight="1" x14ac:dyDescent="0.2">
      <c r="A6" s="2411"/>
      <c r="B6" s="2411"/>
      <c r="C6" s="2411"/>
      <c r="D6" s="2411"/>
      <c r="E6" s="2411"/>
      <c r="F6" s="2411"/>
      <c r="G6" s="2411"/>
      <c r="H6" s="2411"/>
      <c r="I6" s="2411"/>
      <c r="J6" s="2411"/>
      <c r="K6" s="1285"/>
      <c r="L6" s="1285"/>
      <c r="M6" s="2747"/>
      <c r="N6" s="2748"/>
      <c r="O6" s="2748"/>
      <c r="P6" s="2748"/>
      <c r="Q6" s="2748"/>
      <c r="R6" s="2748"/>
      <c r="S6" s="2748"/>
      <c r="T6" s="2748"/>
      <c r="U6" s="2749"/>
      <c r="V6" s="2747" t="s">
        <v>10</v>
      </c>
      <c r="W6" s="2748"/>
      <c r="X6" s="2748"/>
      <c r="Y6" s="2748"/>
      <c r="Z6" s="2748"/>
      <c r="AA6" s="2748"/>
      <c r="AB6" s="2748"/>
      <c r="AC6" s="2748"/>
      <c r="AD6" s="2748"/>
      <c r="AE6" s="2748"/>
      <c r="AF6" s="2748"/>
      <c r="AG6" s="2748"/>
      <c r="AH6" s="2748"/>
      <c r="AI6" s="2748"/>
      <c r="AJ6" s="2748"/>
      <c r="AK6" s="2748"/>
      <c r="AL6" s="2747"/>
      <c r="AM6" s="2748"/>
      <c r="AN6" s="2749"/>
    </row>
    <row r="7" spans="1:239" ht="14.25" customHeight="1" x14ac:dyDescent="0.2">
      <c r="A7" s="3176" t="s">
        <v>11</v>
      </c>
      <c r="B7" s="3179" t="s">
        <v>12</v>
      </c>
      <c r="C7" s="3179" t="s">
        <v>11</v>
      </c>
      <c r="D7" s="3179" t="s">
        <v>13</v>
      </c>
      <c r="E7" s="3179" t="s">
        <v>11</v>
      </c>
      <c r="F7" s="3179" t="s">
        <v>14</v>
      </c>
      <c r="G7" s="3179" t="s">
        <v>11</v>
      </c>
      <c r="H7" s="3179" t="s">
        <v>15</v>
      </c>
      <c r="I7" s="3179" t="s">
        <v>16</v>
      </c>
      <c r="J7" s="3179" t="s">
        <v>17</v>
      </c>
      <c r="K7" s="3179" t="s">
        <v>18</v>
      </c>
      <c r="L7" s="3179" t="s">
        <v>492</v>
      </c>
      <c r="M7" s="3179" t="s">
        <v>9</v>
      </c>
      <c r="N7" s="3179" t="s">
        <v>20</v>
      </c>
      <c r="O7" s="3182" t="s">
        <v>21</v>
      </c>
      <c r="P7" s="3182" t="s">
        <v>22</v>
      </c>
      <c r="Q7" s="3182" t="s">
        <v>23</v>
      </c>
      <c r="R7" s="3179" t="s">
        <v>24</v>
      </c>
      <c r="S7" s="3185" t="s">
        <v>21</v>
      </c>
      <c r="T7" s="3179" t="s">
        <v>11</v>
      </c>
      <c r="U7" s="3179" t="s">
        <v>26</v>
      </c>
      <c r="V7" s="2489" t="s">
        <v>27</v>
      </c>
      <c r="W7" s="2489"/>
      <c r="X7" s="2489" t="s">
        <v>28</v>
      </c>
      <c r="Y7" s="2489"/>
      <c r="Z7" s="2489"/>
      <c r="AA7" s="2489"/>
      <c r="AB7" s="2489" t="s">
        <v>29</v>
      </c>
      <c r="AC7" s="2489"/>
      <c r="AD7" s="2489"/>
      <c r="AE7" s="2489"/>
      <c r="AF7" s="2489"/>
      <c r="AG7" s="2489"/>
      <c r="AH7" s="2489" t="s">
        <v>30</v>
      </c>
      <c r="AI7" s="2489"/>
      <c r="AJ7" s="2489"/>
      <c r="AK7" s="3243" t="s">
        <v>31</v>
      </c>
      <c r="AL7" s="3187" t="s">
        <v>32</v>
      </c>
      <c r="AM7" s="3187" t="s">
        <v>33</v>
      </c>
      <c r="AN7" s="3229" t="s">
        <v>34</v>
      </c>
    </row>
    <row r="8" spans="1:239" ht="14.25" customHeight="1" x14ac:dyDescent="0.2">
      <c r="A8" s="3177"/>
      <c r="B8" s="3180"/>
      <c r="C8" s="3180"/>
      <c r="D8" s="3180"/>
      <c r="E8" s="3180"/>
      <c r="F8" s="3180"/>
      <c r="G8" s="3180"/>
      <c r="H8" s="3180"/>
      <c r="I8" s="3180"/>
      <c r="J8" s="3180"/>
      <c r="K8" s="3180"/>
      <c r="L8" s="3180"/>
      <c r="M8" s="3180"/>
      <c r="N8" s="3180"/>
      <c r="O8" s="3183"/>
      <c r="P8" s="3183"/>
      <c r="Q8" s="3183"/>
      <c r="R8" s="3180"/>
      <c r="S8" s="3186"/>
      <c r="T8" s="3180"/>
      <c r="U8" s="3180"/>
      <c r="V8" s="2489"/>
      <c r="W8" s="2489"/>
      <c r="X8" s="2489"/>
      <c r="Y8" s="2489"/>
      <c r="Z8" s="2489"/>
      <c r="AA8" s="2489"/>
      <c r="AB8" s="2489"/>
      <c r="AC8" s="2489"/>
      <c r="AD8" s="2489"/>
      <c r="AE8" s="2489"/>
      <c r="AF8" s="2489"/>
      <c r="AG8" s="2489"/>
      <c r="AH8" s="2489"/>
      <c r="AI8" s="2489"/>
      <c r="AJ8" s="2489"/>
      <c r="AK8" s="3244"/>
      <c r="AL8" s="3188"/>
      <c r="AM8" s="3188"/>
      <c r="AN8" s="3230"/>
    </row>
    <row r="9" spans="1:239" ht="155.25" customHeight="1" x14ac:dyDescent="0.2">
      <c r="A9" s="3178"/>
      <c r="B9" s="3181"/>
      <c r="C9" s="3181"/>
      <c r="D9" s="3181"/>
      <c r="E9" s="3181"/>
      <c r="F9" s="3181"/>
      <c r="G9" s="3181"/>
      <c r="H9" s="3181"/>
      <c r="I9" s="3181"/>
      <c r="J9" s="3181"/>
      <c r="K9" s="3181"/>
      <c r="L9" s="3181"/>
      <c r="M9" s="3181"/>
      <c r="N9" s="3181"/>
      <c r="O9" s="3184"/>
      <c r="P9" s="3184"/>
      <c r="Q9" s="3184"/>
      <c r="R9" s="3181"/>
      <c r="S9" s="977" t="s">
        <v>1174</v>
      </c>
      <c r="T9" s="3181"/>
      <c r="U9" s="3181"/>
      <c r="V9" s="911" t="s">
        <v>35</v>
      </c>
      <c r="W9" s="948" t="s">
        <v>36</v>
      </c>
      <c r="X9" s="911" t="s">
        <v>37</v>
      </c>
      <c r="Y9" s="911" t="s">
        <v>78</v>
      </c>
      <c r="Z9" s="911" t="s">
        <v>1988</v>
      </c>
      <c r="AA9" s="911" t="s">
        <v>80</v>
      </c>
      <c r="AB9" s="911" t="s">
        <v>41</v>
      </c>
      <c r="AC9" s="911" t="s">
        <v>42</v>
      </c>
      <c r="AD9" s="911" t="s">
        <v>43</v>
      </c>
      <c r="AE9" s="911" t="s">
        <v>44</v>
      </c>
      <c r="AF9" s="911" t="s">
        <v>45</v>
      </c>
      <c r="AG9" s="911" t="s">
        <v>46</v>
      </c>
      <c r="AH9" s="911" t="s">
        <v>47</v>
      </c>
      <c r="AI9" s="911" t="s">
        <v>48</v>
      </c>
      <c r="AJ9" s="911" t="s">
        <v>49</v>
      </c>
      <c r="AK9" s="3245"/>
      <c r="AL9" s="3189"/>
      <c r="AM9" s="3189"/>
      <c r="AN9" s="3231"/>
    </row>
    <row r="10" spans="1:239" ht="29.25" customHeight="1" x14ac:dyDescent="0.2">
      <c r="A10" s="438">
        <v>3</v>
      </c>
      <c r="B10" s="439" t="s">
        <v>1348</v>
      </c>
      <c r="C10" s="440"/>
      <c r="D10" s="440"/>
      <c r="E10" s="440"/>
      <c r="F10" s="440"/>
      <c r="G10" s="440"/>
      <c r="H10" s="441"/>
      <c r="I10" s="441"/>
      <c r="J10" s="440"/>
      <c r="K10" s="440"/>
      <c r="L10" s="440"/>
      <c r="M10" s="441"/>
      <c r="N10" s="440"/>
      <c r="O10" s="440"/>
      <c r="P10" s="441"/>
      <c r="Q10" s="441"/>
      <c r="R10" s="441"/>
      <c r="S10" s="440"/>
      <c r="T10" s="442"/>
      <c r="U10" s="441"/>
      <c r="V10" s="440"/>
      <c r="W10" s="440"/>
      <c r="X10" s="440"/>
      <c r="Y10" s="440"/>
      <c r="Z10" s="440"/>
      <c r="AA10" s="440"/>
      <c r="AB10" s="440"/>
      <c r="AC10" s="440"/>
      <c r="AD10" s="440"/>
      <c r="AE10" s="440"/>
      <c r="AF10" s="440"/>
      <c r="AG10" s="440"/>
      <c r="AH10" s="440"/>
      <c r="AI10" s="440"/>
      <c r="AJ10" s="440"/>
      <c r="AK10" s="1860"/>
      <c r="AL10" s="440"/>
      <c r="AM10" s="440"/>
      <c r="AN10" s="44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433"/>
      <c r="CK10" s="433"/>
      <c r="CL10" s="433"/>
      <c r="CM10" s="433"/>
      <c r="CN10" s="433"/>
      <c r="CO10" s="433"/>
      <c r="CP10" s="433"/>
      <c r="CQ10" s="433"/>
      <c r="CR10" s="433"/>
      <c r="CS10" s="433"/>
      <c r="CT10" s="433"/>
      <c r="CU10" s="433"/>
      <c r="CV10" s="433"/>
      <c r="CW10" s="433"/>
      <c r="CX10" s="433"/>
      <c r="CY10" s="433"/>
      <c r="CZ10" s="433"/>
      <c r="DA10" s="433"/>
      <c r="DB10" s="433"/>
      <c r="DC10" s="433"/>
      <c r="DD10" s="433"/>
      <c r="DE10" s="433"/>
      <c r="DF10" s="433"/>
      <c r="DG10" s="433"/>
      <c r="DH10" s="433"/>
      <c r="DI10" s="433"/>
      <c r="DJ10" s="433"/>
      <c r="DK10" s="433"/>
      <c r="DL10" s="433"/>
      <c r="DM10" s="433"/>
      <c r="DN10" s="433"/>
      <c r="DO10" s="433"/>
      <c r="DP10" s="433"/>
      <c r="DQ10" s="433"/>
      <c r="DR10" s="433"/>
      <c r="DS10" s="433"/>
      <c r="DT10" s="433"/>
      <c r="DU10" s="433"/>
      <c r="DV10" s="433"/>
      <c r="DW10" s="433"/>
      <c r="DX10" s="433"/>
      <c r="DY10" s="433"/>
      <c r="DZ10" s="433"/>
      <c r="EA10" s="433"/>
      <c r="EB10" s="433"/>
      <c r="EC10" s="433"/>
      <c r="ED10" s="433"/>
      <c r="EE10" s="433"/>
      <c r="EF10" s="433"/>
      <c r="EG10" s="433"/>
      <c r="EH10" s="433"/>
      <c r="EI10" s="433"/>
      <c r="EJ10" s="433"/>
      <c r="EK10" s="433"/>
      <c r="EL10" s="433"/>
      <c r="EM10" s="433"/>
      <c r="EN10" s="433"/>
      <c r="EO10" s="433"/>
      <c r="EP10" s="433"/>
      <c r="EQ10" s="433"/>
      <c r="ER10" s="433"/>
      <c r="ES10" s="433"/>
      <c r="ET10" s="433"/>
      <c r="EU10" s="433"/>
      <c r="EV10" s="433"/>
      <c r="EW10" s="433"/>
      <c r="EX10" s="433"/>
      <c r="EY10" s="433"/>
      <c r="EZ10" s="433"/>
      <c r="FA10" s="433"/>
      <c r="FB10" s="433"/>
      <c r="FC10" s="433"/>
      <c r="FD10" s="433"/>
      <c r="FE10" s="433"/>
      <c r="FF10" s="433"/>
      <c r="FG10" s="433"/>
      <c r="FH10" s="433"/>
      <c r="FI10" s="433"/>
      <c r="FJ10" s="433"/>
      <c r="FK10" s="433"/>
      <c r="FL10" s="433"/>
      <c r="FM10" s="433"/>
      <c r="FN10" s="433"/>
      <c r="FO10" s="433"/>
      <c r="FP10" s="433"/>
      <c r="FQ10" s="433"/>
      <c r="FR10" s="433"/>
      <c r="FS10" s="433"/>
      <c r="FT10" s="433"/>
      <c r="FU10" s="433"/>
      <c r="FV10" s="433"/>
      <c r="FW10" s="433"/>
      <c r="FX10" s="433"/>
      <c r="FY10" s="433"/>
      <c r="FZ10" s="433"/>
      <c r="GA10" s="433"/>
      <c r="GB10" s="433"/>
      <c r="GC10" s="433"/>
      <c r="GD10" s="433"/>
      <c r="GE10" s="433"/>
      <c r="GF10" s="433"/>
      <c r="GG10" s="433"/>
      <c r="GH10" s="433"/>
      <c r="GI10" s="433"/>
      <c r="GJ10" s="433"/>
      <c r="GK10" s="433"/>
      <c r="GL10" s="433"/>
      <c r="GM10" s="433"/>
      <c r="GN10" s="433"/>
      <c r="GO10" s="433"/>
      <c r="GP10" s="433"/>
      <c r="GQ10" s="433"/>
      <c r="GR10" s="433"/>
      <c r="GS10" s="433"/>
      <c r="GT10" s="433"/>
      <c r="GU10" s="433"/>
      <c r="GV10" s="433"/>
      <c r="GW10" s="433"/>
      <c r="GX10" s="433"/>
      <c r="GY10" s="433"/>
      <c r="GZ10" s="433"/>
      <c r="HA10" s="433"/>
      <c r="HB10" s="433"/>
      <c r="HC10" s="433"/>
      <c r="HD10" s="433"/>
      <c r="HE10" s="433"/>
      <c r="HF10" s="433"/>
      <c r="HG10" s="433"/>
      <c r="HH10" s="433"/>
      <c r="HI10" s="433"/>
      <c r="HJ10" s="433"/>
      <c r="HK10" s="433"/>
      <c r="HL10" s="433"/>
      <c r="HM10" s="433"/>
      <c r="HN10" s="433"/>
      <c r="HO10" s="433"/>
      <c r="HP10" s="433"/>
      <c r="HQ10" s="433"/>
      <c r="HR10" s="433"/>
      <c r="HS10" s="433"/>
      <c r="HT10" s="433"/>
      <c r="HU10" s="433"/>
      <c r="HV10" s="433"/>
      <c r="HW10" s="433"/>
      <c r="HX10" s="433"/>
      <c r="HY10" s="433"/>
      <c r="HZ10" s="433"/>
      <c r="IA10" s="433"/>
      <c r="IB10" s="433"/>
      <c r="IC10" s="433"/>
      <c r="ID10" s="433"/>
      <c r="IE10" s="433"/>
    </row>
    <row r="11" spans="1:239" ht="29.25" customHeight="1" x14ac:dyDescent="0.2">
      <c r="A11" s="444"/>
      <c r="B11" s="445"/>
      <c r="C11" s="978">
        <v>16</v>
      </c>
      <c r="D11" s="979" t="s">
        <v>1390</v>
      </c>
      <c r="E11" s="446"/>
      <c r="F11" s="446"/>
      <c r="G11" s="446"/>
      <c r="H11" s="447"/>
      <c r="I11" s="447"/>
      <c r="J11" s="446"/>
      <c r="K11" s="446"/>
      <c r="L11" s="446"/>
      <c r="M11" s="447"/>
      <c r="N11" s="446"/>
      <c r="O11" s="446"/>
      <c r="P11" s="447"/>
      <c r="Q11" s="447"/>
      <c r="R11" s="447"/>
      <c r="S11" s="446"/>
      <c r="T11" s="448"/>
      <c r="U11" s="447"/>
      <c r="V11" s="446"/>
      <c r="W11" s="446"/>
      <c r="X11" s="446"/>
      <c r="Y11" s="446"/>
      <c r="Z11" s="446"/>
      <c r="AA11" s="446"/>
      <c r="AB11" s="446"/>
      <c r="AC11" s="446"/>
      <c r="AD11" s="446"/>
      <c r="AE11" s="446"/>
      <c r="AF11" s="446"/>
      <c r="AG11" s="446"/>
      <c r="AH11" s="446"/>
      <c r="AI11" s="446"/>
      <c r="AJ11" s="446"/>
      <c r="AK11" s="1861"/>
      <c r="AL11" s="446"/>
      <c r="AM11" s="446"/>
      <c r="AN11" s="449"/>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c r="BX11" s="433"/>
      <c r="BY11" s="433"/>
      <c r="BZ11" s="433"/>
      <c r="CA11" s="433"/>
      <c r="CB11" s="433"/>
      <c r="CC11" s="433"/>
      <c r="CD11" s="433"/>
      <c r="CE11" s="433"/>
      <c r="CF11" s="433"/>
      <c r="CG11" s="433"/>
      <c r="CH11" s="433"/>
      <c r="CI11" s="433"/>
      <c r="CJ11" s="433"/>
      <c r="CK11" s="433"/>
      <c r="CL11" s="433"/>
      <c r="CM11" s="433"/>
      <c r="CN11" s="433"/>
      <c r="CO11" s="433"/>
      <c r="CP11" s="433"/>
      <c r="CQ11" s="433"/>
      <c r="CR11" s="433"/>
      <c r="CS11" s="433"/>
      <c r="CT11" s="433"/>
      <c r="CU11" s="433"/>
      <c r="CV11" s="433"/>
      <c r="CW11" s="433"/>
      <c r="CX11" s="433"/>
      <c r="CY11" s="433"/>
      <c r="CZ11" s="433"/>
      <c r="DA11" s="433"/>
      <c r="DB11" s="433"/>
      <c r="DC11" s="433"/>
      <c r="DD11" s="433"/>
      <c r="DE11" s="433"/>
      <c r="DF11" s="433"/>
      <c r="DG11" s="433"/>
      <c r="DH11" s="433"/>
      <c r="DI11" s="433"/>
      <c r="DJ11" s="433"/>
      <c r="DK11" s="433"/>
      <c r="DL11" s="433"/>
      <c r="DM11" s="433"/>
      <c r="DN11" s="433"/>
      <c r="DO11" s="433"/>
      <c r="DP11" s="433"/>
      <c r="DQ11" s="433"/>
      <c r="DR11" s="433"/>
      <c r="DS11" s="433"/>
      <c r="DT11" s="433"/>
      <c r="DU11" s="433"/>
      <c r="DV11" s="433"/>
      <c r="DW11" s="433"/>
      <c r="DX11" s="433"/>
      <c r="DY11" s="433"/>
      <c r="DZ11" s="433"/>
      <c r="EA11" s="433"/>
      <c r="EB11" s="433"/>
      <c r="EC11" s="433"/>
      <c r="ED11" s="433"/>
      <c r="EE11" s="433"/>
      <c r="EF11" s="433"/>
      <c r="EG11" s="433"/>
      <c r="EH11" s="433"/>
      <c r="EI11" s="433"/>
      <c r="EJ11" s="433"/>
      <c r="EK11" s="433"/>
      <c r="EL11" s="433"/>
      <c r="EM11" s="433"/>
      <c r="EN11" s="433"/>
      <c r="EO11" s="433"/>
      <c r="EP11" s="433"/>
      <c r="EQ11" s="433"/>
      <c r="ER11" s="433"/>
      <c r="ES11" s="433"/>
      <c r="ET11" s="433"/>
      <c r="EU11" s="433"/>
      <c r="EV11" s="433"/>
      <c r="EW11" s="433"/>
      <c r="EX11" s="433"/>
      <c r="EY11" s="433"/>
      <c r="EZ11" s="433"/>
      <c r="FA11" s="433"/>
      <c r="FB11" s="433"/>
      <c r="FC11" s="433"/>
      <c r="FD11" s="433"/>
      <c r="FE11" s="433"/>
      <c r="FF11" s="433"/>
      <c r="FG11" s="433"/>
      <c r="FH11" s="433"/>
      <c r="FI11" s="433"/>
      <c r="FJ11" s="433"/>
      <c r="FK11" s="433"/>
      <c r="FL11" s="433"/>
      <c r="FM11" s="433"/>
      <c r="FN11" s="433"/>
      <c r="FO11" s="433"/>
      <c r="FP11" s="433"/>
      <c r="FQ11" s="433"/>
      <c r="FR11" s="433"/>
      <c r="FS11" s="433"/>
      <c r="FT11" s="433"/>
      <c r="FU11" s="433"/>
      <c r="FV11" s="433"/>
      <c r="FW11" s="433"/>
      <c r="FX11" s="433"/>
      <c r="FY11" s="433"/>
      <c r="FZ11" s="433"/>
      <c r="GA11" s="433"/>
      <c r="GB11" s="433"/>
      <c r="GC11" s="433"/>
      <c r="GD11" s="433"/>
      <c r="GE11" s="433"/>
      <c r="GF11" s="433"/>
      <c r="GG11" s="433"/>
      <c r="GH11" s="433"/>
      <c r="GI11" s="433"/>
      <c r="GJ11" s="433"/>
      <c r="GK11" s="433"/>
      <c r="GL11" s="433"/>
      <c r="GM11" s="433"/>
      <c r="GN11" s="433"/>
      <c r="GO11" s="433"/>
      <c r="GP11" s="433"/>
      <c r="GQ11" s="433"/>
      <c r="GR11" s="433"/>
      <c r="GS11" s="433"/>
      <c r="GT11" s="433"/>
      <c r="GU11" s="433"/>
      <c r="GV11" s="433"/>
      <c r="GW11" s="433"/>
      <c r="GX11" s="433"/>
      <c r="GY11" s="433"/>
      <c r="GZ11" s="433"/>
      <c r="HA11" s="433"/>
      <c r="HB11" s="433"/>
      <c r="HC11" s="433"/>
      <c r="HD11" s="433"/>
      <c r="HE11" s="433"/>
      <c r="HF11" s="433"/>
      <c r="HG11" s="433"/>
      <c r="HH11" s="433"/>
      <c r="HI11" s="433"/>
      <c r="HJ11" s="433"/>
      <c r="HK11" s="433"/>
      <c r="HL11" s="433"/>
      <c r="HM11" s="433"/>
      <c r="HN11" s="433"/>
      <c r="HO11" s="433"/>
      <c r="HP11" s="433"/>
      <c r="HQ11" s="433"/>
      <c r="HR11" s="433"/>
      <c r="HS11" s="433"/>
      <c r="HT11" s="433"/>
      <c r="HU11" s="433"/>
      <c r="HV11" s="433"/>
      <c r="HW11" s="433"/>
      <c r="HX11" s="433"/>
      <c r="HY11" s="433"/>
      <c r="HZ11" s="433"/>
      <c r="IA11" s="433"/>
      <c r="IB11" s="433"/>
      <c r="IC11" s="433"/>
      <c r="ID11" s="433"/>
      <c r="IE11" s="433"/>
    </row>
    <row r="12" spans="1:239" ht="29.25" customHeight="1" x14ac:dyDescent="0.2">
      <c r="A12" s="444"/>
      <c r="B12" s="445"/>
      <c r="C12" s="450"/>
      <c r="D12" s="445"/>
      <c r="E12" s="178">
        <v>56</v>
      </c>
      <c r="F12" s="919" t="s">
        <v>1391</v>
      </c>
      <c r="G12" s="451"/>
      <c r="H12" s="452"/>
      <c r="I12" s="452"/>
      <c r="J12" s="451"/>
      <c r="K12" s="451"/>
      <c r="L12" s="451"/>
      <c r="M12" s="452"/>
      <c r="N12" s="451"/>
      <c r="O12" s="451"/>
      <c r="P12" s="452"/>
      <c r="Q12" s="452"/>
      <c r="R12" s="452"/>
      <c r="S12" s="451"/>
      <c r="T12" s="453"/>
      <c r="U12" s="452"/>
      <c r="V12" s="451"/>
      <c r="W12" s="451"/>
      <c r="X12" s="451"/>
      <c r="Y12" s="451"/>
      <c r="Z12" s="451"/>
      <c r="AA12" s="451"/>
      <c r="AB12" s="451"/>
      <c r="AC12" s="451"/>
      <c r="AD12" s="451"/>
      <c r="AE12" s="451"/>
      <c r="AF12" s="451"/>
      <c r="AG12" s="451"/>
      <c r="AH12" s="451"/>
      <c r="AI12" s="451"/>
      <c r="AJ12" s="451"/>
      <c r="AK12" s="859"/>
      <c r="AL12" s="451"/>
      <c r="AM12" s="451"/>
      <c r="AN12" s="454"/>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433"/>
      <c r="BN12" s="433"/>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433"/>
      <c r="CN12" s="433"/>
      <c r="CO12" s="433"/>
      <c r="CP12" s="433"/>
      <c r="CQ12" s="433"/>
      <c r="CR12" s="433"/>
      <c r="CS12" s="433"/>
      <c r="CT12" s="433"/>
      <c r="CU12" s="433"/>
      <c r="CV12" s="433"/>
      <c r="CW12" s="433"/>
      <c r="CX12" s="433"/>
      <c r="CY12" s="433"/>
      <c r="CZ12" s="433"/>
      <c r="DA12" s="433"/>
      <c r="DB12" s="433"/>
      <c r="DC12" s="433"/>
      <c r="DD12" s="433"/>
      <c r="DE12" s="433"/>
      <c r="DF12" s="433"/>
      <c r="DG12" s="433"/>
      <c r="DH12" s="433"/>
      <c r="DI12" s="433"/>
      <c r="DJ12" s="433"/>
      <c r="DK12" s="433"/>
      <c r="DL12" s="433"/>
      <c r="DM12" s="433"/>
      <c r="DN12" s="433"/>
      <c r="DO12" s="433"/>
      <c r="DP12" s="433"/>
      <c r="DQ12" s="433"/>
      <c r="DR12" s="433"/>
      <c r="DS12" s="433"/>
      <c r="DT12" s="433"/>
      <c r="DU12" s="433"/>
      <c r="DV12" s="433"/>
      <c r="DW12" s="433"/>
      <c r="DX12" s="433"/>
      <c r="DY12" s="433"/>
      <c r="DZ12" s="433"/>
      <c r="EA12" s="433"/>
      <c r="EB12" s="433"/>
      <c r="EC12" s="433"/>
      <c r="ED12" s="433"/>
      <c r="EE12" s="433"/>
      <c r="EF12" s="433"/>
      <c r="EG12" s="433"/>
      <c r="EH12" s="433"/>
      <c r="EI12" s="433"/>
      <c r="EJ12" s="433"/>
      <c r="EK12" s="433"/>
      <c r="EL12" s="433"/>
      <c r="EM12" s="433"/>
      <c r="EN12" s="433"/>
      <c r="EO12" s="433"/>
      <c r="EP12" s="433"/>
      <c r="EQ12" s="433"/>
      <c r="ER12" s="433"/>
      <c r="ES12" s="433"/>
      <c r="ET12" s="433"/>
      <c r="EU12" s="433"/>
      <c r="EV12" s="433"/>
      <c r="EW12" s="433"/>
      <c r="EX12" s="433"/>
      <c r="EY12" s="433"/>
      <c r="EZ12" s="433"/>
      <c r="FA12" s="433"/>
      <c r="FB12" s="433"/>
      <c r="FC12" s="433"/>
      <c r="FD12" s="433"/>
      <c r="FE12" s="433"/>
      <c r="FF12" s="433"/>
      <c r="FG12" s="433"/>
      <c r="FH12" s="433"/>
      <c r="FI12" s="433"/>
      <c r="FJ12" s="433"/>
      <c r="FK12" s="433"/>
      <c r="FL12" s="433"/>
      <c r="FM12" s="433"/>
      <c r="FN12" s="433"/>
      <c r="FO12" s="433"/>
      <c r="FP12" s="433"/>
      <c r="FQ12" s="433"/>
      <c r="FR12" s="433"/>
      <c r="FS12" s="433"/>
      <c r="FT12" s="433"/>
      <c r="FU12" s="433"/>
      <c r="FV12" s="433"/>
      <c r="FW12" s="433"/>
      <c r="FX12" s="433"/>
      <c r="FY12" s="433"/>
      <c r="FZ12" s="433"/>
      <c r="GA12" s="433"/>
      <c r="GB12" s="433"/>
      <c r="GC12" s="433"/>
      <c r="GD12" s="433"/>
      <c r="GE12" s="433"/>
      <c r="GF12" s="433"/>
      <c r="GG12" s="433"/>
      <c r="GH12" s="433"/>
      <c r="GI12" s="433"/>
      <c r="GJ12" s="433"/>
      <c r="GK12" s="433"/>
      <c r="GL12" s="433"/>
      <c r="GM12" s="433"/>
      <c r="GN12" s="433"/>
      <c r="GO12" s="433"/>
      <c r="GP12" s="433"/>
      <c r="GQ12" s="433"/>
      <c r="GR12" s="433"/>
      <c r="GS12" s="433"/>
      <c r="GT12" s="433"/>
      <c r="GU12" s="433"/>
      <c r="GV12" s="433"/>
      <c r="GW12" s="433"/>
      <c r="GX12" s="433"/>
      <c r="GY12" s="433"/>
      <c r="GZ12" s="433"/>
      <c r="HA12" s="433"/>
      <c r="HB12" s="433"/>
      <c r="HC12" s="433"/>
      <c r="HD12" s="433"/>
      <c r="HE12" s="433"/>
      <c r="HF12" s="433"/>
      <c r="HG12" s="433"/>
      <c r="HH12" s="433"/>
      <c r="HI12" s="433"/>
      <c r="HJ12" s="433"/>
      <c r="HK12" s="433"/>
      <c r="HL12" s="433"/>
      <c r="HM12" s="433"/>
      <c r="HN12" s="433"/>
      <c r="HO12" s="433"/>
      <c r="HP12" s="433"/>
      <c r="HQ12" s="433"/>
      <c r="HR12" s="433"/>
      <c r="HS12" s="433"/>
      <c r="HT12" s="433"/>
      <c r="HU12" s="433"/>
      <c r="HV12" s="433"/>
      <c r="HW12" s="433"/>
      <c r="HX12" s="433"/>
      <c r="HY12" s="433"/>
      <c r="HZ12" s="433"/>
      <c r="IA12" s="433"/>
      <c r="IB12" s="433"/>
      <c r="IC12" s="433"/>
      <c r="ID12" s="433"/>
      <c r="IE12" s="433"/>
    </row>
    <row r="13" spans="1:239" ht="48.75" customHeight="1" x14ac:dyDescent="0.2">
      <c r="A13" s="444"/>
      <c r="B13" s="445"/>
      <c r="C13" s="450"/>
      <c r="D13" s="445"/>
      <c r="E13" s="3232"/>
      <c r="F13" s="3233"/>
      <c r="G13" s="2181">
        <v>180</v>
      </c>
      <c r="H13" s="3196" t="s">
        <v>1392</v>
      </c>
      <c r="I13" s="2685" t="s">
        <v>1393</v>
      </c>
      <c r="J13" s="2682">
        <v>1</v>
      </c>
      <c r="K13" s="3193" t="s">
        <v>1394</v>
      </c>
      <c r="L13" s="3237" t="s">
        <v>1395</v>
      </c>
      <c r="M13" s="3197" t="s">
        <v>1396</v>
      </c>
      <c r="N13" s="3227">
        <f>SUM(S13:S16)/O13</f>
        <v>0.625</v>
      </c>
      <c r="O13" s="3225">
        <f>SUM(S13:S20)</f>
        <v>80000000</v>
      </c>
      <c r="P13" s="3196" t="s">
        <v>1397</v>
      </c>
      <c r="Q13" s="2318" t="s">
        <v>1398</v>
      </c>
      <c r="R13" s="980" t="s">
        <v>1399</v>
      </c>
      <c r="S13" s="1752">
        <v>30500000</v>
      </c>
      <c r="T13" s="1352">
        <v>20</v>
      </c>
      <c r="U13" s="1352" t="s">
        <v>277</v>
      </c>
      <c r="V13" s="3240">
        <v>2000</v>
      </c>
      <c r="W13" s="3240">
        <v>1900</v>
      </c>
      <c r="X13" s="3240">
        <v>2500</v>
      </c>
      <c r="Y13" s="3240">
        <v>700</v>
      </c>
      <c r="Z13" s="3240">
        <v>700</v>
      </c>
      <c r="AA13" s="2907">
        <v>0</v>
      </c>
      <c r="AB13" s="2907">
        <v>0</v>
      </c>
      <c r="AC13" s="2907">
        <v>0</v>
      </c>
      <c r="AD13" s="2907">
        <v>0</v>
      </c>
      <c r="AE13" s="2907">
        <v>0</v>
      </c>
      <c r="AF13" s="2907">
        <v>0</v>
      </c>
      <c r="AG13" s="2907">
        <v>0</v>
      </c>
      <c r="AH13" s="2907">
        <v>0</v>
      </c>
      <c r="AI13" s="2907">
        <v>0</v>
      </c>
      <c r="AJ13" s="2907">
        <v>0</v>
      </c>
      <c r="AK13" s="3305">
        <v>3900</v>
      </c>
      <c r="AL13" s="3282">
        <v>43832</v>
      </c>
      <c r="AM13" s="3280">
        <v>44196</v>
      </c>
      <c r="AN13" s="2390" t="s">
        <v>2060</v>
      </c>
    </row>
    <row r="14" spans="1:239" ht="51.75" customHeight="1" x14ac:dyDescent="0.2">
      <c r="A14" s="444"/>
      <c r="B14" s="445"/>
      <c r="C14" s="450"/>
      <c r="D14" s="445"/>
      <c r="E14" s="3209"/>
      <c r="F14" s="3210"/>
      <c r="G14" s="2182"/>
      <c r="H14" s="3197"/>
      <c r="I14" s="2686"/>
      <c r="J14" s="2715"/>
      <c r="K14" s="3194"/>
      <c r="L14" s="3195"/>
      <c r="M14" s="3197"/>
      <c r="N14" s="3224"/>
      <c r="O14" s="3225"/>
      <c r="P14" s="3197"/>
      <c r="Q14" s="2319"/>
      <c r="R14" s="1189" t="s">
        <v>1400</v>
      </c>
      <c r="S14" s="1752">
        <v>4500000</v>
      </c>
      <c r="T14" s="1352">
        <v>20</v>
      </c>
      <c r="U14" s="1352" t="s">
        <v>277</v>
      </c>
      <c r="V14" s="3241"/>
      <c r="W14" s="3241"/>
      <c r="X14" s="3241"/>
      <c r="Y14" s="3241"/>
      <c r="Z14" s="3241"/>
      <c r="AA14" s="2908"/>
      <c r="AB14" s="2908"/>
      <c r="AC14" s="2908"/>
      <c r="AD14" s="2908"/>
      <c r="AE14" s="2908"/>
      <c r="AF14" s="2908"/>
      <c r="AG14" s="2908"/>
      <c r="AH14" s="2908"/>
      <c r="AI14" s="2908"/>
      <c r="AJ14" s="2908"/>
      <c r="AK14" s="3306"/>
      <c r="AL14" s="3282"/>
      <c r="AM14" s="3281"/>
      <c r="AN14" s="2387"/>
    </row>
    <row r="15" spans="1:239" ht="56.25" customHeight="1" x14ac:dyDescent="0.2">
      <c r="A15" s="444"/>
      <c r="B15" s="445"/>
      <c r="C15" s="450"/>
      <c r="D15" s="445"/>
      <c r="E15" s="3209"/>
      <c r="F15" s="3210"/>
      <c r="G15" s="2182"/>
      <c r="H15" s="3197"/>
      <c r="I15" s="2686"/>
      <c r="J15" s="2715"/>
      <c r="K15" s="3194"/>
      <c r="L15" s="3195"/>
      <c r="M15" s="3197"/>
      <c r="N15" s="3224"/>
      <c r="O15" s="3225"/>
      <c r="P15" s="3197"/>
      <c r="Q15" s="2319"/>
      <c r="R15" s="1349" t="s">
        <v>1401</v>
      </c>
      <c r="S15" s="1752">
        <v>6000000</v>
      </c>
      <c r="T15" s="1352">
        <v>20</v>
      </c>
      <c r="U15" s="1352" t="s">
        <v>277</v>
      </c>
      <c r="V15" s="3241"/>
      <c r="W15" s="3241"/>
      <c r="X15" s="3241"/>
      <c r="Y15" s="3241"/>
      <c r="Z15" s="3241"/>
      <c r="AA15" s="2908"/>
      <c r="AB15" s="2908"/>
      <c r="AC15" s="2908"/>
      <c r="AD15" s="2908"/>
      <c r="AE15" s="2908"/>
      <c r="AF15" s="2908"/>
      <c r="AG15" s="2908"/>
      <c r="AH15" s="2908"/>
      <c r="AI15" s="2908"/>
      <c r="AJ15" s="2908"/>
      <c r="AK15" s="3306"/>
      <c r="AL15" s="3282"/>
      <c r="AM15" s="3281"/>
      <c r="AN15" s="2387"/>
    </row>
    <row r="16" spans="1:239" ht="51" customHeight="1" x14ac:dyDescent="0.2">
      <c r="A16" s="444"/>
      <c r="B16" s="445"/>
      <c r="C16" s="450"/>
      <c r="D16" s="445"/>
      <c r="E16" s="3209"/>
      <c r="F16" s="3210"/>
      <c r="G16" s="2222"/>
      <c r="H16" s="3198"/>
      <c r="I16" s="2687"/>
      <c r="J16" s="2683"/>
      <c r="K16" s="3194"/>
      <c r="L16" s="3195"/>
      <c r="M16" s="3197"/>
      <c r="N16" s="3228"/>
      <c r="O16" s="3225"/>
      <c r="P16" s="3197"/>
      <c r="Q16" s="2311"/>
      <c r="R16" s="943" t="s">
        <v>1402</v>
      </c>
      <c r="S16" s="1752">
        <v>9000000</v>
      </c>
      <c r="T16" s="1352">
        <v>20</v>
      </c>
      <c r="U16" s="1352" t="s">
        <v>277</v>
      </c>
      <c r="V16" s="3241"/>
      <c r="W16" s="3241"/>
      <c r="X16" s="3241"/>
      <c r="Y16" s="3241"/>
      <c r="Z16" s="3241"/>
      <c r="AA16" s="2908"/>
      <c r="AB16" s="2908"/>
      <c r="AC16" s="2908"/>
      <c r="AD16" s="2908"/>
      <c r="AE16" s="2908"/>
      <c r="AF16" s="2908"/>
      <c r="AG16" s="2908"/>
      <c r="AH16" s="2908"/>
      <c r="AI16" s="2908"/>
      <c r="AJ16" s="2908"/>
      <c r="AK16" s="3306"/>
      <c r="AL16" s="3282"/>
      <c r="AM16" s="3281"/>
      <c r="AN16" s="2387"/>
    </row>
    <row r="17" spans="1:40" ht="66" customHeight="1" x14ac:dyDescent="0.2">
      <c r="A17" s="444"/>
      <c r="B17" s="445"/>
      <c r="C17" s="450"/>
      <c r="D17" s="445"/>
      <c r="E17" s="3209"/>
      <c r="F17" s="3210"/>
      <c r="G17" s="2181">
        <v>181</v>
      </c>
      <c r="H17" s="3196" t="s">
        <v>1403</v>
      </c>
      <c r="I17" s="2685" t="s">
        <v>1404</v>
      </c>
      <c r="J17" s="2682">
        <v>6</v>
      </c>
      <c r="K17" s="3194"/>
      <c r="L17" s="3195"/>
      <c r="M17" s="3197"/>
      <c r="N17" s="3227">
        <f>SUM(S17:S20)/O13</f>
        <v>0.375</v>
      </c>
      <c r="O17" s="3225"/>
      <c r="P17" s="3197"/>
      <c r="Q17" s="2318" t="s">
        <v>1405</v>
      </c>
      <c r="R17" s="943" t="s">
        <v>1406</v>
      </c>
      <c r="S17" s="1752">
        <v>9000000</v>
      </c>
      <c r="T17" s="1352">
        <v>20</v>
      </c>
      <c r="U17" s="1352" t="s">
        <v>277</v>
      </c>
      <c r="V17" s="3241"/>
      <c r="W17" s="3241"/>
      <c r="X17" s="3241"/>
      <c r="Y17" s="3241"/>
      <c r="Z17" s="3241"/>
      <c r="AA17" s="2908"/>
      <c r="AB17" s="2908"/>
      <c r="AC17" s="2908"/>
      <c r="AD17" s="2908"/>
      <c r="AE17" s="2908"/>
      <c r="AF17" s="2908"/>
      <c r="AG17" s="2908"/>
      <c r="AH17" s="2908"/>
      <c r="AI17" s="2908"/>
      <c r="AJ17" s="2908"/>
      <c r="AK17" s="3306"/>
      <c r="AL17" s="3282"/>
      <c r="AM17" s="3281"/>
      <c r="AN17" s="2387"/>
    </row>
    <row r="18" spans="1:40" ht="72" customHeight="1" x14ac:dyDescent="0.2">
      <c r="A18" s="444"/>
      <c r="B18" s="445"/>
      <c r="C18" s="450"/>
      <c r="D18" s="445"/>
      <c r="E18" s="3209"/>
      <c r="F18" s="3210"/>
      <c r="G18" s="2182"/>
      <c r="H18" s="3197"/>
      <c r="I18" s="2686"/>
      <c r="J18" s="2715"/>
      <c r="K18" s="3194"/>
      <c r="L18" s="3195"/>
      <c r="M18" s="3197"/>
      <c r="N18" s="3224"/>
      <c r="O18" s="3225"/>
      <c r="P18" s="3197"/>
      <c r="Q18" s="2319"/>
      <c r="R18" s="943" t="s">
        <v>1407</v>
      </c>
      <c r="S18" s="1752">
        <v>8000000</v>
      </c>
      <c r="T18" s="1352">
        <v>20</v>
      </c>
      <c r="U18" s="1352" t="s">
        <v>277</v>
      </c>
      <c r="V18" s="3241"/>
      <c r="W18" s="3241"/>
      <c r="X18" s="3241"/>
      <c r="Y18" s="3241"/>
      <c r="Z18" s="3241"/>
      <c r="AA18" s="2908"/>
      <c r="AB18" s="2908"/>
      <c r="AC18" s="2908"/>
      <c r="AD18" s="2908"/>
      <c r="AE18" s="2908"/>
      <c r="AF18" s="2908"/>
      <c r="AG18" s="2908"/>
      <c r="AH18" s="2908"/>
      <c r="AI18" s="2908"/>
      <c r="AJ18" s="2908"/>
      <c r="AK18" s="3306"/>
      <c r="AL18" s="3282"/>
      <c r="AM18" s="3281"/>
      <c r="AN18" s="2387"/>
    </row>
    <row r="19" spans="1:40" ht="66" customHeight="1" x14ac:dyDescent="0.2">
      <c r="A19" s="444"/>
      <c r="B19" s="445"/>
      <c r="C19" s="450"/>
      <c r="D19" s="445"/>
      <c r="E19" s="3209"/>
      <c r="F19" s="3210"/>
      <c r="G19" s="2182"/>
      <c r="H19" s="3197"/>
      <c r="I19" s="2686"/>
      <c r="J19" s="2715"/>
      <c r="K19" s="3194"/>
      <c r="L19" s="3195"/>
      <c r="M19" s="3197"/>
      <c r="N19" s="3224"/>
      <c r="O19" s="3225"/>
      <c r="P19" s="3197"/>
      <c r="Q19" s="2319"/>
      <c r="R19" s="943" t="s">
        <v>1408</v>
      </c>
      <c r="S19" s="1752">
        <v>7500000</v>
      </c>
      <c r="T19" s="1352">
        <v>20</v>
      </c>
      <c r="U19" s="1352" t="s">
        <v>277</v>
      </c>
      <c r="V19" s="3241"/>
      <c r="W19" s="3241"/>
      <c r="X19" s="3241"/>
      <c r="Y19" s="3241"/>
      <c r="Z19" s="3241"/>
      <c r="AA19" s="2908"/>
      <c r="AB19" s="2908"/>
      <c r="AC19" s="2908"/>
      <c r="AD19" s="2908"/>
      <c r="AE19" s="2908"/>
      <c r="AF19" s="2908"/>
      <c r="AG19" s="2908"/>
      <c r="AH19" s="2908"/>
      <c r="AI19" s="2908"/>
      <c r="AJ19" s="2908"/>
      <c r="AK19" s="3306"/>
      <c r="AL19" s="3282"/>
      <c r="AM19" s="3281"/>
      <c r="AN19" s="2387"/>
    </row>
    <row r="20" spans="1:40" ht="57.75" customHeight="1" x14ac:dyDescent="0.2">
      <c r="A20" s="444"/>
      <c r="B20" s="445"/>
      <c r="C20" s="455"/>
      <c r="D20" s="456"/>
      <c r="E20" s="3234"/>
      <c r="F20" s="3235"/>
      <c r="G20" s="2222"/>
      <c r="H20" s="3198"/>
      <c r="I20" s="2687"/>
      <c r="J20" s="2683"/>
      <c r="K20" s="3236"/>
      <c r="L20" s="3238"/>
      <c r="M20" s="3198"/>
      <c r="N20" s="3228"/>
      <c r="O20" s="3239"/>
      <c r="P20" s="3198"/>
      <c r="Q20" s="2311"/>
      <c r="R20" s="1189" t="s">
        <v>1409</v>
      </c>
      <c r="S20" s="1816">
        <v>5500000</v>
      </c>
      <c r="T20" s="1352">
        <v>20</v>
      </c>
      <c r="U20" s="1352" t="s">
        <v>277</v>
      </c>
      <c r="V20" s="3242"/>
      <c r="W20" s="3242"/>
      <c r="X20" s="3242"/>
      <c r="Y20" s="3242"/>
      <c r="Z20" s="3242"/>
      <c r="AA20" s="2990"/>
      <c r="AB20" s="2990"/>
      <c r="AC20" s="2990"/>
      <c r="AD20" s="2990"/>
      <c r="AE20" s="2990"/>
      <c r="AF20" s="2990"/>
      <c r="AG20" s="2990"/>
      <c r="AH20" s="2990"/>
      <c r="AI20" s="2990"/>
      <c r="AJ20" s="2990"/>
      <c r="AK20" s="3307"/>
      <c r="AL20" s="2320"/>
      <c r="AM20" s="3282"/>
      <c r="AN20" s="2391"/>
    </row>
    <row r="21" spans="1:40" ht="28.5" customHeight="1" x14ac:dyDescent="0.2">
      <c r="A21" s="444"/>
      <c r="B21" s="445"/>
      <c r="C21" s="978">
        <v>17</v>
      </c>
      <c r="D21" s="951" t="s">
        <v>1410</v>
      </c>
      <c r="E21" s="1275"/>
      <c r="F21" s="1275"/>
      <c r="G21" s="1275"/>
      <c r="H21" s="457"/>
      <c r="I21" s="457"/>
      <c r="J21" s="1275"/>
      <c r="K21" s="1275"/>
      <c r="L21" s="1275"/>
      <c r="M21" s="457"/>
      <c r="N21" s="1275"/>
      <c r="O21" s="1275"/>
      <c r="P21" s="457"/>
      <c r="Q21" s="457"/>
      <c r="R21" s="457"/>
      <c r="S21" s="1839"/>
      <c r="T21" s="458"/>
      <c r="U21" s="457"/>
      <c r="V21" s="1275"/>
      <c r="W21" s="1275"/>
      <c r="X21" s="1275"/>
      <c r="Y21" s="1275"/>
      <c r="Z21" s="1275"/>
      <c r="AA21" s="1275"/>
      <c r="AB21" s="1275"/>
      <c r="AC21" s="1275"/>
      <c r="AD21" s="1275"/>
      <c r="AE21" s="1275"/>
      <c r="AF21" s="1275"/>
      <c r="AG21" s="1275"/>
      <c r="AH21" s="1275"/>
      <c r="AI21" s="1275"/>
      <c r="AJ21" s="1275"/>
      <c r="AK21" s="1862"/>
      <c r="AL21" s="1275"/>
      <c r="AM21" s="1275"/>
      <c r="AN21" s="436"/>
    </row>
    <row r="22" spans="1:40" ht="31.5" customHeight="1" x14ac:dyDescent="0.2">
      <c r="A22" s="444"/>
      <c r="B22" s="445"/>
      <c r="C22" s="428"/>
      <c r="D22" s="429"/>
      <c r="E22" s="178">
        <v>58</v>
      </c>
      <c r="F22" s="919" t="s">
        <v>1411</v>
      </c>
      <c r="G22" s="451"/>
      <c r="H22" s="452"/>
      <c r="I22" s="452"/>
      <c r="J22" s="451"/>
      <c r="K22" s="451"/>
      <c r="L22" s="451"/>
      <c r="M22" s="452"/>
      <c r="N22" s="451"/>
      <c r="O22" s="451"/>
      <c r="P22" s="452"/>
      <c r="Q22" s="452"/>
      <c r="R22" s="1155"/>
      <c r="S22" s="1840"/>
      <c r="T22" s="453"/>
      <c r="U22" s="452"/>
      <c r="V22" s="451"/>
      <c r="W22" s="451"/>
      <c r="X22" s="451"/>
      <c r="Y22" s="451"/>
      <c r="Z22" s="451"/>
      <c r="AA22" s="451"/>
      <c r="AB22" s="451"/>
      <c r="AC22" s="451"/>
      <c r="AD22" s="451"/>
      <c r="AE22" s="451"/>
      <c r="AF22" s="451"/>
      <c r="AG22" s="451"/>
      <c r="AH22" s="451"/>
      <c r="AI22" s="451"/>
      <c r="AJ22" s="451"/>
      <c r="AK22" s="859"/>
      <c r="AL22" s="451"/>
      <c r="AM22" s="451"/>
      <c r="AN22" s="454"/>
    </row>
    <row r="23" spans="1:40" ht="51.75" customHeight="1" x14ac:dyDescent="0.2">
      <c r="A23" s="444"/>
      <c r="B23" s="445"/>
      <c r="C23" s="428"/>
      <c r="D23" s="429"/>
      <c r="E23" s="1181"/>
      <c r="F23" s="1191"/>
      <c r="G23" s="3190">
        <v>183</v>
      </c>
      <c r="H23" s="2185" t="s">
        <v>1412</v>
      </c>
      <c r="I23" s="2185" t="s">
        <v>1413</v>
      </c>
      <c r="J23" s="3191">
        <v>1</v>
      </c>
      <c r="K23" s="3193" t="s">
        <v>1414</v>
      </c>
      <c r="L23" s="3195" t="s">
        <v>1415</v>
      </c>
      <c r="M23" s="3197" t="s">
        <v>1416</v>
      </c>
      <c r="N23" s="3224">
        <f>SUM(S23:S29)/O23</f>
        <v>1</v>
      </c>
      <c r="O23" s="3225">
        <f>SUM(S23:S29)</f>
        <v>240000000</v>
      </c>
      <c r="P23" s="3197" t="s">
        <v>1417</v>
      </c>
      <c r="Q23" s="2798" t="s">
        <v>1418</v>
      </c>
      <c r="R23" s="1351" t="s">
        <v>1419</v>
      </c>
      <c r="S23" s="1841">
        <v>40000000</v>
      </c>
      <c r="T23" s="1749">
        <v>20</v>
      </c>
      <c r="U23" s="1749" t="s">
        <v>61</v>
      </c>
      <c r="V23" s="3270">
        <v>3900</v>
      </c>
      <c r="W23" s="3240">
        <v>3600</v>
      </c>
      <c r="X23" s="3240">
        <v>2000</v>
      </c>
      <c r="Y23" s="3240">
        <v>4000</v>
      </c>
      <c r="Z23" s="3240">
        <v>1000</v>
      </c>
      <c r="AA23" s="3240">
        <v>500</v>
      </c>
      <c r="AB23" s="2907">
        <v>0</v>
      </c>
      <c r="AC23" s="2907">
        <v>0</v>
      </c>
      <c r="AD23" s="2907">
        <v>0</v>
      </c>
      <c r="AE23" s="2907">
        <v>0</v>
      </c>
      <c r="AF23" s="2907">
        <v>0</v>
      </c>
      <c r="AG23" s="2907">
        <v>0</v>
      </c>
      <c r="AH23" s="2907">
        <v>0</v>
      </c>
      <c r="AI23" s="2907">
        <v>0</v>
      </c>
      <c r="AJ23" s="2907">
        <v>0</v>
      </c>
      <c r="AK23" s="3305">
        <v>7500</v>
      </c>
      <c r="AL23" s="2551">
        <v>43832</v>
      </c>
      <c r="AM23" s="2553">
        <v>44196</v>
      </c>
      <c r="AN23" s="2387" t="s">
        <v>2060</v>
      </c>
    </row>
    <row r="24" spans="1:40" ht="75" customHeight="1" x14ac:dyDescent="0.2">
      <c r="A24" s="444"/>
      <c r="B24" s="445"/>
      <c r="C24" s="428"/>
      <c r="D24" s="429"/>
      <c r="E24" s="428"/>
      <c r="F24" s="429"/>
      <c r="G24" s="3190"/>
      <c r="H24" s="2185"/>
      <c r="I24" s="2185"/>
      <c r="J24" s="3191"/>
      <c r="K24" s="3194"/>
      <c r="L24" s="3195"/>
      <c r="M24" s="3197"/>
      <c r="N24" s="3224"/>
      <c r="O24" s="3225"/>
      <c r="P24" s="3197"/>
      <c r="Q24" s="2799"/>
      <c r="R24" s="1351" t="s">
        <v>1420</v>
      </c>
      <c r="S24" s="1841">
        <v>75000000</v>
      </c>
      <c r="T24" s="1749">
        <v>20</v>
      </c>
      <c r="U24" s="1749" t="s">
        <v>61</v>
      </c>
      <c r="V24" s="3271"/>
      <c r="W24" s="3241"/>
      <c r="X24" s="3241"/>
      <c r="Y24" s="3241"/>
      <c r="Z24" s="3241"/>
      <c r="AA24" s="3241"/>
      <c r="AB24" s="2908"/>
      <c r="AC24" s="2908"/>
      <c r="AD24" s="2908"/>
      <c r="AE24" s="2908"/>
      <c r="AF24" s="2908"/>
      <c r="AG24" s="2908"/>
      <c r="AH24" s="2908"/>
      <c r="AI24" s="2908"/>
      <c r="AJ24" s="2908"/>
      <c r="AK24" s="3306"/>
      <c r="AL24" s="2552"/>
      <c r="AM24" s="2553"/>
      <c r="AN24" s="2387"/>
    </row>
    <row r="25" spans="1:40" ht="60.75" customHeight="1" x14ac:dyDescent="0.2">
      <c r="A25" s="444"/>
      <c r="B25" s="445"/>
      <c r="C25" s="428"/>
      <c r="D25" s="429"/>
      <c r="E25" s="428"/>
      <c r="F25" s="429"/>
      <c r="G25" s="3190"/>
      <c r="H25" s="2185"/>
      <c r="I25" s="2185"/>
      <c r="J25" s="3191"/>
      <c r="K25" s="3194"/>
      <c r="L25" s="3195"/>
      <c r="M25" s="3197"/>
      <c r="N25" s="3224"/>
      <c r="O25" s="3225"/>
      <c r="P25" s="3197"/>
      <c r="Q25" s="2799"/>
      <c r="R25" s="1351" t="s">
        <v>1421</v>
      </c>
      <c r="S25" s="1841">
        <v>36000000</v>
      </c>
      <c r="T25" s="1749">
        <v>20</v>
      </c>
      <c r="U25" s="1749" t="s">
        <v>61</v>
      </c>
      <c r="V25" s="3271"/>
      <c r="W25" s="3241"/>
      <c r="X25" s="3241"/>
      <c r="Y25" s="3241"/>
      <c r="Z25" s="3241"/>
      <c r="AA25" s="3241"/>
      <c r="AB25" s="2908"/>
      <c r="AC25" s="2908"/>
      <c r="AD25" s="2908"/>
      <c r="AE25" s="2908"/>
      <c r="AF25" s="2908"/>
      <c r="AG25" s="2908"/>
      <c r="AH25" s="2908"/>
      <c r="AI25" s="2908"/>
      <c r="AJ25" s="2908"/>
      <c r="AK25" s="3306"/>
      <c r="AL25" s="2552"/>
      <c r="AM25" s="2553"/>
      <c r="AN25" s="2387"/>
    </row>
    <row r="26" spans="1:40" ht="48.75" customHeight="1" x14ac:dyDescent="0.2">
      <c r="A26" s="444"/>
      <c r="B26" s="445"/>
      <c r="C26" s="428"/>
      <c r="D26" s="429"/>
      <c r="E26" s="428"/>
      <c r="F26" s="429"/>
      <c r="G26" s="3190"/>
      <c r="H26" s="2185"/>
      <c r="I26" s="2185"/>
      <c r="J26" s="3191"/>
      <c r="K26" s="3194"/>
      <c r="L26" s="3195"/>
      <c r="M26" s="3197"/>
      <c r="N26" s="3224"/>
      <c r="O26" s="3225"/>
      <c r="P26" s="3197"/>
      <c r="Q26" s="2799"/>
      <c r="R26" s="1351" t="s">
        <v>1422</v>
      </c>
      <c r="S26" s="1841">
        <v>35000000</v>
      </c>
      <c r="T26" s="1749">
        <v>20</v>
      </c>
      <c r="U26" s="1749" t="s">
        <v>61</v>
      </c>
      <c r="V26" s="3271"/>
      <c r="W26" s="3241"/>
      <c r="X26" s="3241"/>
      <c r="Y26" s="3241"/>
      <c r="Z26" s="3241"/>
      <c r="AA26" s="3241"/>
      <c r="AB26" s="2908"/>
      <c r="AC26" s="2908"/>
      <c r="AD26" s="2908"/>
      <c r="AE26" s="2908"/>
      <c r="AF26" s="2908"/>
      <c r="AG26" s="2908"/>
      <c r="AH26" s="2908"/>
      <c r="AI26" s="2908"/>
      <c r="AJ26" s="2908"/>
      <c r="AK26" s="3306"/>
      <c r="AL26" s="2552"/>
      <c r="AM26" s="2553"/>
      <c r="AN26" s="2387"/>
    </row>
    <row r="27" spans="1:40" ht="43.5" customHeight="1" x14ac:dyDescent="0.2">
      <c r="A27" s="444"/>
      <c r="B27" s="445"/>
      <c r="C27" s="428"/>
      <c r="D27" s="429"/>
      <c r="E27" s="428"/>
      <c r="F27" s="429"/>
      <c r="G27" s="3190"/>
      <c r="H27" s="2185"/>
      <c r="I27" s="2185"/>
      <c r="J27" s="3191"/>
      <c r="K27" s="3194"/>
      <c r="L27" s="3195"/>
      <c r="M27" s="3197"/>
      <c r="N27" s="3224"/>
      <c r="O27" s="3225"/>
      <c r="P27" s="3197"/>
      <c r="Q27" s="2799"/>
      <c r="R27" s="1351" t="s">
        <v>1423</v>
      </c>
      <c r="S27" s="1841">
        <v>40000000</v>
      </c>
      <c r="T27" s="1749">
        <v>20</v>
      </c>
      <c r="U27" s="1749" t="s">
        <v>61</v>
      </c>
      <c r="V27" s="3271"/>
      <c r="W27" s="3241"/>
      <c r="X27" s="3241"/>
      <c r="Y27" s="3241"/>
      <c r="Z27" s="3241"/>
      <c r="AA27" s="3241"/>
      <c r="AB27" s="2908"/>
      <c r="AC27" s="2908"/>
      <c r="AD27" s="2908"/>
      <c r="AE27" s="2908"/>
      <c r="AF27" s="2908"/>
      <c r="AG27" s="2908"/>
      <c r="AH27" s="2908"/>
      <c r="AI27" s="2908"/>
      <c r="AJ27" s="2908"/>
      <c r="AK27" s="3306"/>
      <c r="AL27" s="2552"/>
      <c r="AM27" s="2553"/>
      <c r="AN27" s="2387"/>
    </row>
    <row r="28" spans="1:40" ht="44.25" customHeight="1" x14ac:dyDescent="0.2">
      <c r="A28" s="444"/>
      <c r="B28" s="445"/>
      <c r="C28" s="428"/>
      <c r="D28" s="429"/>
      <c r="E28" s="428"/>
      <c r="F28" s="429"/>
      <c r="G28" s="3190"/>
      <c r="H28" s="2185"/>
      <c r="I28" s="2185"/>
      <c r="J28" s="3191"/>
      <c r="K28" s="3194"/>
      <c r="L28" s="3195"/>
      <c r="M28" s="3197"/>
      <c r="N28" s="3224"/>
      <c r="O28" s="3225"/>
      <c r="P28" s="3197"/>
      <c r="Q28" s="2318" t="s">
        <v>1424</v>
      </c>
      <c r="R28" s="1351" t="s">
        <v>1425</v>
      </c>
      <c r="S28" s="1753">
        <v>6000000</v>
      </c>
      <c r="T28" s="1749">
        <v>20</v>
      </c>
      <c r="U28" s="1749" t="s">
        <v>61</v>
      </c>
      <c r="V28" s="3271"/>
      <c r="W28" s="3241"/>
      <c r="X28" s="3241"/>
      <c r="Y28" s="3241"/>
      <c r="Z28" s="3241"/>
      <c r="AA28" s="3241"/>
      <c r="AB28" s="2908"/>
      <c r="AC28" s="2908"/>
      <c r="AD28" s="2908"/>
      <c r="AE28" s="2908"/>
      <c r="AF28" s="2908"/>
      <c r="AG28" s="2908"/>
      <c r="AH28" s="2908"/>
      <c r="AI28" s="2908"/>
      <c r="AJ28" s="2908"/>
      <c r="AK28" s="3306"/>
      <c r="AL28" s="2552"/>
      <c r="AM28" s="2553"/>
      <c r="AN28" s="2387"/>
    </row>
    <row r="29" spans="1:40" ht="45.75" customHeight="1" x14ac:dyDescent="0.2">
      <c r="A29" s="444"/>
      <c r="B29" s="445"/>
      <c r="C29" s="428"/>
      <c r="D29" s="429"/>
      <c r="E29" s="428"/>
      <c r="F29" s="429"/>
      <c r="G29" s="3190"/>
      <c r="H29" s="2185"/>
      <c r="I29" s="2185"/>
      <c r="J29" s="3192"/>
      <c r="K29" s="3194"/>
      <c r="L29" s="3195"/>
      <c r="M29" s="3197"/>
      <c r="N29" s="3224"/>
      <c r="O29" s="3226"/>
      <c r="P29" s="3197"/>
      <c r="Q29" s="2319"/>
      <c r="R29" s="1351" t="s">
        <v>1426</v>
      </c>
      <c r="S29" s="1752">
        <v>8000000</v>
      </c>
      <c r="T29" s="1749">
        <v>20</v>
      </c>
      <c r="U29" s="1749" t="s">
        <v>61</v>
      </c>
      <c r="V29" s="3272"/>
      <c r="W29" s="3242"/>
      <c r="X29" s="3242"/>
      <c r="Y29" s="3242"/>
      <c r="Z29" s="3242"/>
      <c r="AA29" s="3242"/>
      <c r="AB29" s="2990"/>
      <c r="AC29" s="2990"/>
      <c r="AD29" s="2990"/>
      <c r="AE29" s="2990"/>
      <c r="AF29" s="2990"/>
      <c r="AG29" s="2990"/>
      <c r="AH29" s="2990"/>
      <c r="AI29" s="2990"/>
      <c r="AJ29" s="2990"/>
      <c r="AK29" s="3307"/>
      <c r="AL29" s="2552"/>
      <c r="AM29" s="2551"/>
      <c r="AN29" s="2387"/>
    </row>
    <row r="30" spans="1:40" ht="26.25" customHeight="1" x14ac:dyDescent="0.2">
      <c r="A30" s="444"/>
      <c r="B30" s="445"/>
      <c r="C30" s="428"/>
      <c r="D30" s="429"/>
      <c r="E30" s="178">
        <v>59</v>
      </c>
      <c r="F30" s="919" t="s">
        <v>1427</v>
      </c>
      <c r="G30" s="1190"/>
      <c r="H30" s="452"/>
      <c r="I30" s="452"/>
      <c r="J30" s="451"/>
      <c r="K30" s="451"/>
      <c r="L30" s="451"/>
      <c r="M30" s="452"/>
      <c r="N30" s="451"/>
      <c r="O30" s="451"/>
      <c r="P30" s="452"/>
      <c r="Q30" s="1155"/>
      <c r="R30" s="452" t="s">
        <v>1428</v>
      </c>
      <c r="S30" s="1840"/>
      <c r="T30" s="453"/>
      <c r="U30" s="452"/>
      <c r="V30" s="451"/>
      <c r="W30" s="451"/>
      <c r="X30" s="451"/>
      <c r="Y30" s="451"/>
      <c r="Z30" s="451"/>
      <c r="AA30" s="451"/>
      <c r="AB30" s="451"/>
      <c r="AC30" s="451"/>
      <c r="AD30" s="451"/>
      <c r="AE30" s="451"/>
      <c r="AF30" s="451"/>
      <c r="AG30" s="451"/>
      <c r="AH30" s="451"/>
      <c r="AI30" s="451"/>
      <c r="AJ30" s="451"/>
      <c r="AK30" s="859"/>
      <c r="AL30" s="451"/>
      <c r="AM30" s="451"/>
      <c r="AN30" s="454"/>
    </row>
    <row r="31" spans="1:40" ht="63.75" customHeight="1" x14ac:dyDescent="0.2">
      <c r="A31" s="444"/>
      <c r="B31" s="445"/>
      <c r="C31" s="428"/>
      <c r="D31" s="429"/>
      <c r="E31" s="459"/>
      <c r="F31" s="460"/>
      <c r="G31" s="2196">
        <v>184</v>
      </c>
      <c r="H31" s="3248" t="s">
        <v>1429</v>
      </c>
      <c r="I31" s="2685" t="s">
        <v>1430</v>
      </c>
      <c r="J31" s="2907">
        <v>1</v>
      </c>
      <c r="K31" s="3250" t="s">
        <v>1431</v>
      </c>
      <c r="L31" s="3237" t="s">
        <v>1432</v>
      </c>
      <c r="M31" s="3251" t="s">
        <v>1433</v>
      </c>
      <c r="N31" s="3227">
        <f>SUM(S31:S42)/O31</f>
        <v>1</v>
      </c>
      <c r="O31" s="3239">
        <f>SUM(S31:S42)</f>
        <v>240000000</v>
      </c>
      <c r="P31" s="3253" t="s">
        <v>1434</v>
      </c>
      <c r="Q31" s="2309" t="s">
        <v>1435</v>
      </c>
      <c r="R31" s="943" t="s">
        <v>1436</v>
      </c>
      <c r="S31" s="1752">
        <v>22600000</v>
      </c>
      <c r="T31" s="1749">
        <v>20</v>
      </c>
      <c r="U31" s="1857" t="s">
        <v>61</v>
      </c>
      <c r="V31" s="3240">
        <v>8900</v>
      </c>
      <c r="W31" s="3240">
        <v>8600</v>
      </c>
      <c r="X31" s="3240">
        <v>12000</v>
      </c>
      <c r="Y31" s="3240">
        <v>4000</v>
      </c>
      <c r="Z31" s="3240">
        <v>1500</v>
      </c>
      <c r="AA31" s="3240">
        <v>0</v>
      </c>
      <c r="AB31" s="3240">
        <v>0</v>
      </c>
      <c r="AC31" s="3240">
        <v>0</v>
      </c>
      <c r="AD31" s="3240">
        <v>0</v>
      </c>
      <c r="AE31" s="3240">
        <v>0</v>
      </c>
      <c r="AF31" s="3240">
        <v>0</v>
      </c>
      <c r="AG31" s="3240">
        <v>0</v>
      </c>
      <c r="AH31" s="3240">
        <v>0</v>
      </c>
      <c r="AI31" s="3240">
        <v>0</v>
      </c>
      <c r="AJ31" s="3240">
        <v>0</v>
      </c>
      <c r="AK31" s="3240">
        <v>17500</v>
      </c>
      <c r="AL31" s="3292">
        <v>43832</v>
      </c>
      <c r="AM31" s="3292">
        <v>44196</v>
      </c>
      <c r="AN31" s="2272" t="s">
        <v>2061</v>
      </c>
    </row>
    <row r="32" spans="1:40" ht="63.75" customHeight="1" x14ac:dyDescent="0.2">
      <c r="A32" s="444"/>
      <c r="B32" s="445"/>
      <c r="C32" s="428"/>
      <c r="D32" s="429"/>
      <c r="E32" s="459"/>
      <c r="F32" s="460"/>
      <c r="G32" s="2196"/>
      <c r="H32" s="3249"/>
      <c r="I32" s="2686"/>
      <c r="J32" s="2908"/>
      <c r="K32" s="3250"/>
      <c r="L32" s="3195"/>
      <c r="M32" s="3252"/>
      <c r="N32" s="3224"/>
      <c r="O32" s="3239"/>
      <c r="P32" s="3253"/>
      <c r="Q32" s="2309"/>
      <c r="R32" s="175" t="s">
        <v>1437</v>
      </c>
      <c r="S32" s="1816">
        <v>17100000</v>
      </c>
      <c r="T32" s="1749">
        <v>20</v>
      </c>
      <c r="U32" s="1857" t="s">
        <v>61</v>
      </c>
      <c r="V32" s="3241"/>
      <c r="W32" s="3241"/>
      <c r="X32" s="3241"/>
      <c r="Y32" s="3241"/>
      <c r="Z32" s="3241"/>
      <c r="AA32" s="3241"/>
      <c r="AB32" s="3241"/>
      <c r="AC32" s="3241"/>
      <c r="AD32" s="3241"/>
      <c r="AE32" s="3241"/>
      <c r="AF32" s="3241"/>
      <c r="AG32" s="3241"/>
      <c r="AH32" s="3241"/>
      <c r="AI32" s="3241"/>
      <c r="AJ32" s="3241"/>
      <c r="AK32" s="3241"/>
      <c r="AL32" s="3292"/>
      <c r="AM32" s="3292"/>
      <c r="AN32" s="2272"/>
    </row>
    <row r="33" spans="1:239" ht="63.75" customHeight="1" x14ac:dyDescent="0.2">
      <c r="A33" s="444"/>
      <c r="B33" s="445"/>
      <c r="C33" s="428"/>
      <c r="D33" s="429"/>
      <c r="E33" s="459"/>
      <c r="F33" s="460"/>
      <c r="G33" s="2196"/>
      <c r="H33" s="3249"/>
      <c r="I33" s="2686"/>
      <c r="J33" s="2908"/>
      <c r="K33" s="3250"/>
      <c r="L33" s="3195"/>
      <c r="M33" s="3252"/>
      <c r="N33" s="3224"/>
      <c r="O33" s="3239"/>
      <c r="P33" s="3253"/>
      <c r="Q33" s="2309"/>
      <c r="R33" s="175" t="s">
        <v>1438</v>
      </c>
      <c r="S33" s="1753">
        <v>30000000</v>
      </c>
      <c r="T33" s="1749">
        <v>20</v>
      </c>
      <c r="U33" s="1857" t="s">
        <v>61</v>
      </c>
      <c r="V33" s="3241"/>
      <c r="W33" s="3241"/>
      <c r="X33" s="3241"/>
      <c r="Y33" s="3241"/>
      <c r="Z33" s="3241"/>
      <c r="AA33" s="3241"/>
      <c r="AB33" s="3241"/>
      <c r="AC33" s="3241"/>
      <c r="AD33" s="3241"/>
      <c r="AE33" s="3241"/>
      <c r="AF33" s="3241"/>
      <c r="AG33" s="3241"/>
      <c r="AH33" s="3241"/>
      <c r="AI33" s="3241"/>
      <c r="AJ33" s="3241"/>
      <c r="AK33" s="3241"/>
      <c r="AL33" s="3292"/>
      <c r="AM33" s="3292"/>
      <c r="AN33" s="2272"/>
    </row>
    <row r="34" spans="1:239" ht="63.75" customHeight="1" x14ac:dyDescent="0.2">
      <c r="A34" s="444"/>
      <c r="B34" s="445"/>
      <c r="C34" s="428"/>
      <c r="D34" s="429"/>
      <c r="E34" s="459"/>
      <c r="F34" s="460"/>
      <c r="G34" s="2196"/>
      <c r="H34" s="3249"/>
      <c r="I34" s="2686"/>
      <c r="J34" s="2908"/>
      <c r="K34" s="3250"/>
      <c r="L34" s="3195"/>
      <c r="M34" s="3252"/>
      <c r="N34" s="3224"/>
      <c r="O34" s="3239"/>
      <c r="P34" s="3253"/>
      <c r="Q34" s="2309"/>
      <c r="R34" s="1349" t="s">
        <v>1439</v>
      </c>
      <c r="S34" s="1753">
        <v>20000000</v>
      </c>
      <c r="T34" s="1749">
        <v>20</v>
      </c>
      <c r="U34" s="1857" t="s">
        <v>61</v>
      </c>
      <c r="V34" s="3241"/>
      <c r="W34" s="3241"/>
      <c r="X34" s="3241"/>
      <c r="Y34" s="3241"/>
      <c r="Z34" s="3241"/>
      <c r="AA34" s="3241"/>
      <c r="AB34" s="3241"/>
      <c r="AC34" s="3241"/>
      <c r="AD34" s="3241"/>
      <c r="AE34" s="3241"/>
      <c r="AF34" s="3241"/>
      <c r="AG34" s="3241"/>
      <c r="AH34" s="3241"/>
      <c r="AI34" s="3241"/>
      <c r="AJ34" s="3241"/>
      <c r="AK34" s="3241"/>
      <c r="AL34" s="3292"/>
      <c r="AM34" s="3292"/>
      <c r="AN34" s="2272"/>
    </row>
    <row r="35" spans="1:239" ht="87.75" customHeight="1" x14ac:dyDescent="0.2">
      <c r="A35" s="444"/>
      <c r="B35" s="445"/>
      <c r="C35" s="428"/>
      <c r="D35" s="429"/>
      <c r="E35" s="459"/>
      <c r="F35" s="460"/>
      <c r="G35" s="2196"/>
      <c r="H35" s="3249"/>
      <c r="I35" s="2686"/>
      <c r="J35" s="2908"/>
      <c r="K35" s="3250"/>
      <c r="L35" s="3195"/>
      <c r="M35" s="3252"/>
      <c r="N35" s="3224"/>
      <c r="O35" s="3239"/>
      <c r="P35" s="3253"/>
      <c r="Q35" s="2309"/>
      <c r="R35" s="1349" t="s">
        <v>1440</v>
      </c>
      <c r="S35" s="1753">
        <v>21300000</v>
      </c>
      <c r="T35" s="1749">
        <v>20</v>
      </c>
      <c r="U35" s="1857" t="s">
        <v>61</v>
      </c>
      <c r="V35" s="3241"/>
      <c r="W35" s="3241"/>
      <c r="X35" s="3241"/>
      <c r="Y35" s="3241"/>
      <c r="Z35" s="3241"/>
      <c r="AA35" s="3241"/>
      <c r="AB35" s="3241"/>
      <c r="AC35" s="3241"/>
      <c r="AD35" s="3241"/>
      <c r="AE35" s="3241"/>
      <c r="AF35" s="3241"/>
      <c r="AG35" s="3241"/>
      <c r="AH35" s="3241"/>
      <c r="AI35" s="3241"/>
      <c r="AJ35" s="3241"/>
      <c r="AK35" s="3241"/>
      <c r="AL35" s="3292"/>
      <c r="AM35" s="3292"/>
      <c r="AN35" s="2272"/>
    </row>
    <row r="36" spans="1:239" ht="51" customHeight="1" x14ac:dyDescent="0.2">
      <c r="A36" s="444"/>
      <c r="B36" s="445"/>
      <c r="C36" s="428"/>
      <c r="D36" s="429"/>
      <c r="E36" s="459"/>
      <c r="F36" s="460"/>
      <c r="G36" s="2196"/>
      <c r="H36" s="3249"/>
      <c r="I36" s="2686"/>
      <c r="J36" s="2908"/>
      <c r="K36" s="3250"/>
      <c r="L36" s="3195"/>
      <c r="M36" s="3252"/>
      <c r="N36" s="3224"/>
      <c r="O36" s="3239"/>
      <c r="P36" s="3253"/>
      <c r="Q36" s="2309"/>
      <c r="R36" s="943" t="s">
        <v>1441</v>
      </c>
      <c r="S36" s="1753">
        <v>4000000</v>
      </c>
      <c r="T36" s="1749">
        <v>20</v>
      </c>
      <c r="U36" s="1857" t="s">
        <v>61</v>
      </c>
      <c r="V36" s="3241"/>
      <c r="W36" s="3241"/>
      <c r="X36" s="3241"/>
      <c r="Y36" s="3241"/>
      <c r="Z36" s="3241"/>
      <c r="AA36" s="3241"/>
      <c r="AB36" s="3241"/>
      <c r="AC36" s="3241"/>
      <c r="AD36" s="3241"/>
      <c r="AE36" s="3241"/>
      <c r="AF36" s="3241"/>
      <c r="AG36" s="3241"/>
      <c r="AH36" s="3241"/>
      <c r="AI36" s="3241"/>
      <c r="AJ36" s="3241"/>
      <c r="AK36" s="3241"/>
      <c r="AL36" s="3292"/>
      <c r="AM36" s="3292"/>
      <c r="AN36" s="2272"/>
    </row>
    <row r="37" spans="1:239" ht="51" customHeight="1" x14ac:dyDescent="0.2">
      <c r="A37" s="444"/>
      <c r="B37" s="445"/>
      <c r="C37" s="428"/>
      <c r="D37" s="429"/>
      <c r="E37" s="459"/>
      <c r="F37" s="460"/>
      <c r="G37" s="2196"/>
      <c r="H37" s="3249"/>
      <c r="I37" s="2686"/>
      <c r="J37" s="2908"/>
      <c r="K37" s="3250"/>
      <c r="L37" s="3195"/>
      <c r="M37" s="3252"/>
      <c r="N37" s="3224"/>
      <c r="O37" s="3239"/>
      <c r="P37" s="3253"/>
      <c r="Q37" s="2309"/>
      <c r="R37" s="943" t="s">
        <v>1442</v>
      </c>
      <c r="S37" s="1753">
        <v>24000000</v>
      </c>
      <c r="T37" s="1749">
        <v>20</v>
      </c>
      <c r="U37" s="1857" t="s">
        <v>61</v>
      </c>
      <c r="V37" s="3241"/>
      <c r="W37" s="3241"/>
      <c r="X37" s="3241"/>
      <c r="Y37" s="3241"/>
      <c r="Z37" s="3241"/>
      <c r="AA37" s="3241"/>
      <c r="AB37" s="3241"/>
      <c r="AC37" s="3241"/>
      <c r="AD37" s="3241"/>
      <c r="AE37" s="3241"/>
      <c r="AF37" s="3241"/>
      <c r="AG37" s="3241"/>
      <c r="AH37" s="3241"/>
      <c r="AI37" s="3241"/>
      <c r="AJ37" s="3241"/>
      <c r="AK37" s="3241"/>
      <c r="AL37" s="3292"/>
      <c r="AM37" s="3292"/>
      <c r="AN37" s="2272"/>
    </row>
    <row r="38" spans="1:239" ht="61.5" customHeight="1" x14ac:dyDescent="0.2">
      <c r="A38" s="444"/>
      <c r="B38" s="445"/>
      <c r="C38" s="428"/>
      <c r="D38" s="429"/>
      <c r="E38" s="459"/>
      <c r="F38" s="460"/>
      <c r="G38" s="2196"/>
      <c r="H38" s="3249"/>
      <c r="I38" s="2686"/>
      <c r="J38" s="2908"/>
      <c r="K38" s="3250"/>
      <c r="L38" s="3195"/>
      <c r="M38" s="3252"/>
      <c r="N38" s="3224"/>
      <c r="O38" s="3239"/>
      <c r="P38" s="3253"/>
      <c r="Q38" s="2309"/>
      <c r="R38" s="943" t="s">
        <v>1443</v>
      </c>
      <c r="S38" s="1753">
        <v>23600000</v>
      </c>
      <c r="T38" s="1749">
        <v>20</v>
      </c>
      <c r="U38" s="1857" t="s">
        <v>61</v>
      </c>
      <c r="V38" s="3241"/>
      <c r="W38" s="3241"/>
      <c r="X38" s="3241"/>
      <c r="Y38" s="3241"/>
      <c r="Z38" s="3241"/>
      <c r="AA38" s="3241"/>
      <c r="AB38" s="3241"/>
      <c r="AC38" s="3241"/>
      <c r="AD38" s="3241"/>
      <c r="AE38" s="3241"/>
      <c r="AF38" s="3241"/>
      <c r="AG38" s="3241"/>
      <c r="AH38" s="3241"/>
      <c r="AI38" s="3241"/>
      <c r="AJ38" s="3241"/>
      <c r="AK38" s="3241"/>
      <c r="AL38" s="3292"/>
      <c r="AM38" s="3292"/>
      <c r="AN38" s="2272"/>
    </row>
    <row r="39" spans="1:239" ht="77.25" customHeight="1" x14ac:dyDescent="0.2">
      <c r="A39" s="444"/>
      <c r="B39" s="445"/>
      <c r="C39" s="428"/>
      <c r="D39" s="429"/>
      <c r="E39" s="459"/>
      <c r="F39" s="460"/>
      <c r="G39" s="2196"/>
      <c r="H39" s="3249"/>
      <c r="I39" s="2686"/>
      <c r="J39" s="2908"/>
      <c r="K39" s="3250"/>
      <c r="L39" s="3195"/>
      <c r="M39" s="3252"/>
      <c r="N39" s="3224"/>
      <c r="O39" s="3239"/>
      <c r="P39" s="3253"/>
      <c r="Q39" s="2309"/>
      <c r="R39" s="943" t="s">
        <v>1444</v>
      </c>
      <c r="S39" s="1753">
        <v>12400000</v>
      </c>
      <c r="T39" s="1749">
        <v>20</v>
      </c>
      <c r="U39" s="1857" t="s">
        <v>61</v>
      </c>
      <c r="V39" s="3241"/>
      <c r="W39" s="3241"/>
      <c r="X39" s="3241"/>
      <c r="Y39" s="3241"/>
      <c r="Z39" s="3241"/>
      <c r="AA39" s="3241"/>
      <c r="AB39" s="3241"/>
      <c r="AC39" s="3241"/>
      <c r="AD39" s="3241"/>
      <c r="AE39" s="3241"/>
      <c r="AF39" s="3241"/>
      <c r="AG39" s="3241"/>
      <c r="AH39" s="3241"/>
      <c r="AI39" s="3241"/>
      <c r="AJ39" s="3241"/>
      <c r="AK39" s="3241"/>
      <c r="AL39" s="3292"/>
      <c r="AM39" s="3292"/>
      <c r="AN39" s="2272"/>
    </row>
    <row r="40" spans="1:239" ht="84.75" customHeight="1" x14ac:dyDescent="0.2">
      <c r="A40" s="444"/>
      <c r="B40" s="445"/>
      <c r="C40" s="428"/>
      <c r="D40" s="429"/>
      <c r="E40" s="459"/>
      <c r="F40" s="460"/>
      <c r="G40" s="2196"/>
      <c r="H40" s="3249"/>
      <c r="I40" s="2686"/>
      <c r="J40" s="2908"/>
      <c r="K40" s="3250"/>
      <c r="L40" s="3195"/>
      <c r="M40" s="3252"/>
      <c r="N40" s="3224"/>
      <c r="O40" s="3239"/>
      <c r="P40" s="3253"/>
      <c r="Q40" s="2309"/>
      <c r="R40" s="1189" t="s">
        <v>1445</v>
      </c>
      <c r="S40" s="1753">
        <v>45000000</v>
      </c>
      <c r="T40" s="1749">
        <v>20</v>
      </c>
      <c r="U40" s="1857" t="s">
        <v>61</v>
      </c>
      <c r="V40" s="3241"/>
      <c r="W40" s="3241"/>
      <c r="X40" s="3241"/>
      <c r="Y40" s="3241"/>
      <c r="Z40" s="3241"/>
      <c r="AA40" s="3241"/>
      <c r="AB40" s="3241"/>
      <c r="AC40" s="3241"/>
      <c r="AD40" s="3241"/>
      <c r="AE40" s="3241"/>
      <c r="AF40" s="3241"/>
      <c r="AG40" s="3241"/>
      <c r="AH40" s="3241"/>
      <c r="AI40" s="3241"/>
      <c r="AJ40" s="3241"/>
      <c r="AK40" s="3241"/>
      <c r="AL40" s="3292"/>
      <c r="AM40" s="3292"/>
      <c r="AN40" s="2272"/>
    </row>
    <row r="41" spans="1:239" ht="82.5" customHeight="1" x14ac:dyDescent="0.2">
      <c r="A41" s="444"/>
      <c r="B41" s="445"/>
      <c r="C41" s="428"/>
      <c r="D41" s="429"/>
      <c r="E41" s="459"/>
      <c r="F41" s="460"/>
      <c r="G41" s="2196"/>
      <c r="H41" s="3249"/>
      <c r="I41" s="2686"/>
      <c r="J41" s="2908"/>
      <c r="K41" s="3250"/>
      <c r="L41" s="3195"/>
      <c r="M41" s="3252"/>
      <c r="N41" s="3224"/>
      <c r="O41" s="3239"/>
      <c r="P41" s="3253"/>
      <c r="Q41" s="2309"/>
      <c r="R41" s="1189" t="s">
        <v>1446</v>
      </c>
      <c r="S41" s="1753">
        <v>10500000</v>
      </c>
      <c r="T41" s="1749">
        <v>20</v>
      </c>
      <c r="U41" s="1857" t="s">
        <v>61</v>
      </c>
      <c r="V41" s="3241"/>
      <c r="W41" s="3241"/>
      <c r="X41" s="3241"/>
      <c r="Y41" s="3241"/>
      <c r="Z41" s="3241"/>
      <c r="AA41" s="3241"/>
      <c r="AB41" s="3241"/>
      <c r="AC41" s="3241"/>
      <c r="AD41" s="3241"/>
      <c r="AE41" s="3241"/>
      <c r="AF41" s="3241"/>
      <c r="AG41" s="3241"/>
      <c r="AH41" s="3241"/>
      <c r="AI41" s="3241"/>
      <c r="AJ41" s="3241"/>
      <c r="AK41" s="3241"/>
      <c r="AL41" s="3292"/>
      <c r="AM41" s="3292"/>
      <c r="AN41" s="2272"/>
    </row>
    <row r="42" spans="1:239" ht="82.5" customHeight="1" x14ac:dyDescent="0.2">
      <c r="A42" s="444"/>
      <c r="B42" s="445"/>
      <c r="C42" s="428"/>
      <c r="D42" s="429"/>
      <c r="E42" s="459"/>
      <c r="F42" s="460"/>
      <c r="G42" s="2196"/>
      <c r="H42" s="3249"/>
      <c r="I42" s="2686"/>
      <c r="J42" s="2908"/>
      <c r="K42" s="3250"/>
      <c r="L42" s="3195"/>
      <c r="M42" s="3252"/>
      <c r="N42" s="3224"/>
      <c r="O42" s="3239"/>
      <c r="P42" s="3253"/>
      <c r="Q42" s="2309"/>
      <c r="R42" s="1349" t="s">
        <v>1447</v>
      </c>
      <c r="S42" s="1753">
        <v>9500000</v>
      </c>
      <c r="T42" s="1749">
        <v>20</v>
      </c>
      <c r="U42" s="1857" t="s">
        <v>61</v>
      </c>
      <c r="V42" s="3241"/>
      <c r="W42" s="3241"/>
      <c r="X42" s="3241"/>
      <c r="Y42" s="3241"/>
      <c r="Z42" s="3241"/>
      <c r="AA42" s="3241"/>
      <c r="AB42" s="3241"/>
      <c r="AC42" s="3241"/>
      <c r="AD42" s="3241"/>
      <c r="AE42" s="3241"/>
      <c r="AF42" s="3241"/>
      <c r="AG42" s="3241"/>
      <c r="AH42" s="3241"/>
      <c r="AI42" s="3241"/>
      <c r="AJ42" s="3241"/>
      <c r="AK42" s="3241"/>
      <c r="AL42" s="3292"/>
      <c r="AM42" s="3292"/>
      <c r="AN42" s="2272"/>
    </row>
    <row r="43" spans="1:239" ht="15" x14ac:dyDescent="0.2">
      <c r="A43" s="444"/>
      <c r="B43" s="445"/>
      <c r="C43" s="428"/>
      <c r="D43" s="429"/>
      <c r="E43" s="1051">
        <v>60</v>
      </c>
      <c r="F43" s="919" t="s">
        <v>1448</v>
      </c>
      <c r="G43" s="451"/>
      <c r="H43" s="452"/>
      <c r="I43" s="452"/>
      <c r="J43" s="451"/>
      <c r="K43" s="451"/>
      <c r="L43" s="451"/>
      <c r="M43" s="452"/>
      <c r="N43" s="451"/>
      <c r="O43" s="451"/>
      <c r="P43" s="452"/>
      <c r="Q43" s="452"/>
      <c r="R43" s="452"/>
      <c r="S43" s="1842"/>
      <c r="T43" s="453"/>
      <c r="U43" s="452"/>
      <c r="V43" s="451"/>
      <c r="W43" s="451"/>
      <c r="X43" s="451"/>
      <c r="Y43" s="451"/>
      <c r="Z43" s="451"/>
      <c r="AA43" s="451"/>
      <c r="AB43" s="451"/>
      <c r="AC43" s="451"/>
      <c r="AD43" s="451"/>
      <c r="AE43" s="451"/>
      <c r="AF43" s="451"/>
      <c r="AG43" s="451"/>
      <c r="AH43" s="451"/>
      <c r="AI43" s="451"/>
      <c r="AJ43" s="451"/>
      <c r="AK43" s="859"/>
      <c r="AL43" s="451"/>
      <c r="AM43" s="451"/>
      <c r="AN43" s="454"/>
    </row>
    <row r="44" spans="1:239" ht="52.5" customHeight="1" x14ac:dyDescent="0.2">
      <c r="A44" s="444"/>
      <c r="B44" s="445"/>
      <c r="C44" s="428"/>
      <c r="D44" s="429"/>
      <c r="E44" s="1181"/>
      <c r="F44" s="1191"/>
      <c r="G44" s="2201">
        <v>187</v>
      </c>
      <c r="H44" s="2181" t="s">
        <v>1449</v>
      </c>
      <c r="I44" s="2353" t="s">
        <v>1450</v>
      </c>
      <c r="J44" s="2620">
        <v>1</v>
      </c>
      <c r="K44" s="3193" t="s">
        <v>1451</v>
      </c>
      <c r="L44" s="3206" t="s">
        <v>1452</v>
      </c>
      <c r="M44" s="3197" t="s">
        <v>1453</v>
      </c>
      <c r="N44" s="3262">
        <f>SUM(S44:S55)/O44</f>
        <v>1</v>
      </c>
      <c r="O44" s="3225">
        <f>SUM(S44:S55)</f>
        <v>210000000</v>
      </c>
      <c r="P44" s="3197" t="s">
        <v>1454</v>
      </c>
      <c r="Q44" s="2991" t="s">
        <v>1455</v>
      </c>
      <c r="R44" s="943" t="s">
        <v>1456</v>
      </c>
      <c r="S44" s="1816">
        <v>35000000</v>
      </c>
      <c r="T44" s="1749">
        <v>20</v>
      </c>
      <c r="U44" s="1749" t="s">
        <v>61</v>
      </c>
      <c r="V44" s="3246">
        <v>4600</v>
      </c>
      <c r="W44" s="3246">
        <v>3810</v>
      </c>
      <c r="X44" s="3246">
        <v>0</v>
      </c>
      <c r="Y44" s="3246">
        <v>5300</v>
      </c>
      <c r="Z44" s="3246">
        <v>2900</v>
      </c>
      <c r="AA44" s="3246">
        <v>0</v>
      </c>
      <c r="AB44" s="3246" t="s">
        <v>1457</v>
      </c>
      <c r="AC44" s="3246">
        <v>110</v>
      </c>
      <c r="AD44" s="3246">
        <v>0</v>
      </c>
      <c r="AE44" s="3246">
        <v>0</v>
      </c>
      <c r="AF44" s="3246">
        <v>0</v>
      </c>
      <c r="AG44" s="3246">
        <v>0</v>
      </c>
      <c r="AH44" s="3246">
        <v>0</v>
      </c>
      <c r="AI44" s="3246">
        <v>100</v>
      </c>
      <c r="AJ44" s="2907">
        <v>0</v>
      </c>
      <c r="AK44" s="3246">
        <v>8410</v>
      </c>
      <c r="AL44" s="3297">
        <v>43832</v>
      </c>
      <c r="AM44" s="2553">
        <v>44196</v>
      </c>
      <c r="AN44" s="2391" t="s">
        <v>2061</v>
      </c>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3"/>
      <c r="BZ44" s="433"/>
      <c r="CA44" s="433"/>
      <c r="CB44" s="433"/>
      <c r="CC44" s="433"/>
      <c r="CD44" s="433"/>
      <c r="CE44" s="433"/>
      <c r="CF44" s="433"/>
      <c r="CG44" s="433"/>
      <c r="CH44" s="433"/>
      <c r="CI44" s="433"/>
      <c r="CJ44" s="433"/>
      <c r="CK44" s="433"/>
      <c r="CL44" s="433"/>
      <c r="CM44" s="433"/>
      <c r="CN44" s="433"/>
      <c r="CO44" s="433"/>
      <c r="CP44" s="433"/>
      <c r="CQ44" s="433"/>
      <c r="CR44" s="433"/>
      <c r="CS44" s="433"/>
      <c r="CT44" s="433"/>
      <c r="CU44" s="433"/>
      <c r="CV44" s="433"/>
      <c r="CW44" s="433"/>
      <c r="CX44" s="433"/>
      <c r="CY44" s="433"/>
      <c r="CZ44" s="433"/>
      <c r="DA44" s="433"/>
      <c r="DB44" s="433"/>
      <c r="DC44" s="433"/>
      <c r="DD44" s="433"/>
      <c r="DE44" s="433"/>
      <c r="DF44" s="433"/>
      <c r="DG44" s="433"/>
      <c r="DH44" s="433"/>
      <c r="DI44" s="433"/>
      <c r="DJ44" s="433"/>
      <c r="DK44" s="433"/>
      <c r="DL44" s="433"/>
      <c r="DM44" s="433"/>
      <c r="DN44" s="433"/>
      <c r="DO44" s="433"/>
      <c r="DP44" s="433"/>
      <c r="DQ44" s="433"/>
      <c r="DR44" s="433"/>
      <c r="DS44" s="433"/>
      <c r="DT44" s="433"/>
      <c r="DU44" s="433"/>
      <c r="DV44" s="433"/>
      <c r="DW44" s="433"/>
      <c r="DX44" s="433"/>
      <c r="DY44" s="433"/>
      <c r="DZ44" s="433"/>
      <c r="EA44" s="433"/>
      <c r="EB44" s="433"/>
      <c r="EC44" s="433"/>
      <c r="ED44" s="433"/>
      <c r="EE44" s="433"/>
      <c r="EF44" s="433"/>
      <c r="EG44" s="433"/>
      <c r="EH44" s="433"/>
      <c r="EI44" s="433"/>
      <c r="EJ44" s="433"/>
      <c r="EK44" s="433"/>
      <c r="EL44" s="433"/>
      <c r="EM44" s="433"/>
      <c r="EN44" s="433"/>
      <c r="EO44" s="433"/>
      <c r="EP44" s="433"/>
      <c r="EQ44" s="433"/>
      <c r="ER44" s="433"/>
      <c r="ES44" s="433"/>
      <c r="ET44" s="433"/>
      <c r="EU44" s="433"/>
      <c r="EV44" s="433"/>
      <c r="EW44" s="433"/>
      <c r="EX44" s="433"/>
      <c r="EY44" s="433"/>
      <c r="EZ44" s="433"/>
      <c r="FA44" s="433"/>
      <c r="FB44" s="433"/>
      <c r="FC44" s="433"/>
      <c r="FD44" s="433"/>
      <c r="FE44" s="433"/>
      <c r="FF44" s="433"/>
      <c r="FG44" s="433"/>
      <c r="FH44" s="433"/>
      <c r="FI44" s="433"/>
      <c r="FJ44" s="433"/>
      <c r="FK44" s="433"/>
      <c r="FL44" s="433"/>
      <c r="FM44" s="433"/>
      <c r="FN44" s="433"/>
      <c r="FO44" s="433"/>
      <c r="FP44" s="433"/>
      <c r="FQ44" s="433"/>
      <c r="FR44" s="433"/>
      <c r="FS44" s="433"/>
      <c r="FT44" s="433"/>
      <c r="FU44" s="433"/>
      <c r="FV44" s="433"/>
      <c r="FW44" s="433"/>
      <c r="FX44" s="433"/>
      <c r="FY44" s="433"/>
      <c r="FZ44" s="433"/>
      <c r="GA44" s="433"/>
      <c r="GB44" s="433"/>
      <c r="GC44" s="433"/>
      <c r="GD44" s="433"/>
      <c r="GE44" s="433"/>
      <c r="GF44" s="433"/>
      <c r="GG44" s="433"/>
      <c r="GH44" s="433"/>
      <c r="GI44" s="433"/>
      <c r="GJ44" s="433"/>
      <c r="GK44" s="433"/>
      <c r="GL44" s="433"/>
      <c r="GM44" s="433"/>
      <c r="GN44" s="433"/>
      <c r="GO44" s="433"/>
      <c r="GP44" s="433"/>
      <c r="GQ44" s="433"/>
      <c r="GR44" s="433"/>
      <c r="GS44" s="433"/>
      <c r="GT44" s="433"/>
      <c r="GU44" s="433"/>
      <c r="GV44" s="433"/>
      <c r="GW44" s="433"/>
      <c r="GX44" s="433"/>
      <c r="GY44" s="433"/>
      <c r="GZ44" s="433"/>
      <c r="HA44" s="433"/>
      <c r="HB44" s="433"/>
      <c r="HC44" s="433"/>
      <c r="HD44" s="433"/>
      <c r="HE44" s="433"/>
      <c r="HF44" s="433"/>
      <c r="HG44" s="433"/>
      <c r="HH44" s="433"/>
      <c r="HI44" s="433"/>
      <c r="HJ44" s="433"/>
      <c r="HK44" s="433"/>
      <c r="HL44" s="433"/>
      <c r="HM44" s="433"/>
      <c r="HN44" s="433"/>
      <c r="HO44" s="433"/>
      <c r="HP44" s="433"/>
      <c r="HQ44" s="433"/>
      <c r="HR44" s="433"/>
      <c r="HS44" s="433"/>
      <c r="HT44" s="433"/>
      <c r="HU44" s="433"/>
      <c r="HV44" s="433"/>
      <c r="HW44" s="433"/>
      <c r="HX44" s="433"/>
      <c r="HY44" s="433"/>
      <c r="HZ44" s="433"/>
      <c r="IA44" s="433"/>
      <c r="IB44" s="433"/>
      <c r="IC44" s="433"/>
      <c r="ID44" s="433"/>
      <c r="IE44" s="433"/>
    </row>
    <row r="45" spans="1:239" ht="37.5" customHeight="1" x14ac:dyDescent="0.2">
      <c r="A45" s="444"/>
      <c r="B45" s="445"/>
      <c r="C45" s="428"/>
      <c r="D45" s="429"/>
      <c r="E45" s="428"/>
      <c r="F45" s="429"/>
      <c r="G45" s="2202"/>
      <c r="H45" s="2182"/>
      <c r="I45" s="2336"/>
      <c r="J45" s="3205"/>
      <c r="K45" s="3194"/>
      <c r="L45" s="3206"/>
      <c r="M45" s="3197"/>
      <c r="N45" s="3263"/>
      <c r="O45" s="3225"/>
      <c r="P45" s="3197"/>
      <c r="Q45" s="2991"/>
      <c r="R45" s="943" t="s">
        <v>1458</v>
      </c>
      <c r="S45" s="1816">
        <v>18000000</v>
      </c>
      <c r="T45" s="1749">
        <v>20</v>
      </c>
      <c r="U45" s="1749" t="s">
        <v>61</v>
      </c>
      <c r="V45" s="3247"/>
      <c r="W45" s="3247"/>
      <c r="X45" s="3247"/>
      <c r="Y45" s="3247"/>
      <c r="Z45" s="3247"/>
      <c r="AA45" s="3247"/>
      <c r="AB45" s="3247"/>
      <c r="AC45" s="3247"/>
      <c r="AD45" s="3247"/>
      <c r="AE45" s="3247"/>
      <c r="AF45" s="3247"/>
      <c r="AG45" s="3247"/>
      <c r="AH45" s="3247"/>
      <c r="AI45" s="3247"/>
      <c r="AJ45" s="2908"/>
      <c r="AK45" s="3247"/>
      <c r="AL45" s="3297"/>
      <c r="AM45" s="2553"/>
      <c r="AN45" s="2391"/>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c r="BK45" s="433"/>
      <c r="BL45" s="433"/>
      <c r="BM45" s="433"/>
      <c r="BN45" s="433"/>
      <c r="BO45" s="433"/>
      <c r="BP45" s="433"/>
      <c r="BQ45" s="433"/>
      <c r="BR45" s="433"/>
      <c r="BS45" s="433"/>
      <c r="BT45" s="433"/>
      <c r="BU45" s="433"/>
      <c r="BV45" s="433"/>
      <c r="BW45" s="433"/>
      <c r="BX45" s="433"/>
      <c r="BY45" s="433"/>
      <c r="BZ45" s="433"/>
      <c r="CA45" s="433"/>
      <c r="CB45" s="433"/>
      <c r="CC45" s="433"/>
      <c r="CD45" s="433"/>
      <c r="CE45" s="433"/>
      <c r="CF45" s="433"/>
      <c r="CG45" s="433"/>
      <c r="CH45" s="433"/>
      <c r="CI45" s="433"/>
      <c r="CJ45" s="433"/>
      <c r="CK45" s="433"/>
      <c r="CL45" s="433"/>
      <c r="CM45" s="433"/>
      <c r="CN45" s="433"/>
      <c r="CO45" s="433"/>
      <c r="CP45" s="433"/>
      <c r="CQ45" s="433"/>
      <c r="CR45" s="433"/>
      <c r="CS45" s="433"/>
      <c r="CT45" s="433"/>
      <c r="CU45" s="433"/>
      <c r="CV45" s="433"/>
      <c r="CW45" s="433"/>
      <c r="CX45" s="433"/>
      <c r="CY45" s="433"/>
      <c r="CZ45" s="433"/>
      <c r="DA45" s="433"/>
      <c r="DB45" s="433"/>
      <c r="DC45" s="433"/>
      <c r="DD45" s="433"/>
      <c r="DE45" s="433"/>
      <c r="DF45" s="433"/>
      <c r="DG45" s="433"/>
      <c r="DH45" s="433"/>
      <c r="DI45" s="433"/>
      <c r="DJ45" s="433"/>
      <c r="DK45" s="433"/>
      <c r="DL45" s="433"/>
      <c r="DM45" s="433"/>
      <c r="DN45" s="433"/>
      <c r="DO45" s="433"/>
      <c r="DP45" s="433"/>
      <c r="DQ45" s="433"/>
      <c r="DR45" s="433"/>
      <c r="DS45" s="433"/>
      <c r="DT45" s="433"/>
      <c r="DU45" s="433"/>
      <c r="DV45" s="433"/>
      <c r="DW45" s="433"/>
      <c r="DX45" s="433"/>
      <c r="DY45" s="433"/>
      <c r="DZ45" s="433"/>
      <c r="EA45" s="433"/>
      <c r="EB45" s="433"/>
      <c r="EC45" s="433"/>
      <c r="ED45" s="433"/>
      <c r="EE45" s="433"/>
      <c r="EF45" s="433"/>
      <c r="EG45" s="433"/>
      <c r="EH45" s="433"/>
      <c r="EI45" s="433"/>
      <c r="EJ45" s="433"/>
      <c r="EK45" s="433"/>
      <c r="EL45" s="433"/>
      <c r="EM45" s="433"/>
      <c r="EN45" s="433"/>
      <c r="EO45" s="433"/>
      <c r="EP45" s="433"/>
      <c r="EQ45" s="433"/>
      <c r="ER45" s="433"/>
      <c r="ES45" s="433"/>
      <c r="ET45" s="433"/>
      <c r="EU45" s="433"/>
      <c r="EV45" s="433"/>
      <c r="EW45" s="433"/>
      <c r="EX45" s="433"/>
      <c r="EY45" s="433"/>
      <c r="EZ45" s="433"/>
      <c r="FA45" s="433"/>
      <c r="FB45" s="433"/>
      <c r="FC45" s="433"/>
      <c r="FD45" s="433"/>
      <c r="FE45" s="433"/>
      <c r="FF45" s="433"/>
      <c r="FG45" s="433"/>
      <c r="FH45" s="433"/>
      <c r="FI45" s="433"/>
      <c r="FJ45" s="433"/>
      <c r="FK45" s="433"/>
      <c r="FL45" s="433"/>
      <c r="FM45" s="433"/>
      <c r="FN45" s="433"/>
      <c r="FO45" s="433"/>
      <c r="FP45" s="433"/>
      <c r="FQ45" s="433"/>
      <c r="FR45" s="433"/>
      <c r="FS45" s="433"/>
      <c r="FT45" s="433"/>
      <c r="FU45" s="433"/>
      <c r="FV45" s="433"/>
      <c r="FW45" s="433"/>
      <c r="FX45" s="433"/>
      <c r="FY45" s="433"/>
      <c r="FZ45" s="433"/>
      <c r="GA45" s="433"/>
      <c r="GB45" s="433"/>
      <c r="GC45" s="433"/>
      <c r="GD45" s="433"/>
      <c r="GE45" s="433"/>
      <c r="GF45" s="433"/>
      <c r="GG45" s="433"/>
      <c r="GH45" s="433"/>
      <c r="GI45" s="433"/>
      <c r="GJ45" s="433"/>
      <c r="GK45" s="433"/>
      <c r="GL45" s="433"/>
      <c r="GM45" s="433"/>
      <c r="GN45" s="433"/>
      <c r="GO45" s="433"/>
      <c r="GP45" s="433"/>
      <c r="GQ45" s="433"/>
      <c r="GR45" s="433"/>
      <c r="GS45" s="433"/>
      <c r="GT45" s="433"/>
      <c r="GU45" s="433"/>
      <c r="GV45" s="433"/>
      <c r="GW45" s="433"/>
      <c r="GX45" s="433"/>
      <c r="GY45" s="433"/>
      <c r="GZ45" s="433"/>
      <c r="HA45" s="433"/>
      <c r="HB45" s="433"/>
      <c r="HC45" s="433"/>
      <c r="HD45" s="433"/>
      <c r="HE45" s="433"/>
      <c r="HF45" s="433"/>
      <c r="HG45" s="433"/>
      <c r="HH45" s="433"/>
      <c r="HI45" s="433"/>
      <c r="HJ45" s="433"/>
      <c r="HK45" s="433"/>
      <c r="HL45" s="433"/>
      <c r="HM45" s="433"/>
      <c r="HN45" s="433"/>
      <c r="HO45" s="433"/>
      <c r="HP45" s="433"/>
      <c r="HQ45" s="433"/>
      <c r="HR45" s="433"/>
      <c r="HS45" s="433"/>
      <c r="HT45" s="433"/>
      <c r="HU45" s="433"/>
      <c r="HV45" s="433"/>
      <c r="HW45" s="433"/>
      <c r="HX45" s="433"/>
      <c r="HY45" s="433"/>
      <c r="HZ45" s="433"/>
      <c r="IA45" s="433"/>
      <c r="IB45" s="433"/>
      <c r="IC45" s="433"/>
      <c r="ID45" s="433"/>
      <c r="IE45" s="433"/>
    </row>
    <row r="46" spans="1:239" ht="51" customHeight="1" x14ac:dyDescent="0.2">
      <c r="A46" s="444"/>
      <c r="B46" s="445"/>
      <c r="C46" s="428"/>
      <c r="D46" s="429"/>
      <c r="E46" s="428"/>
      <c r="F46" s="429"/>
      <c r="G46" s="2202"/>
      <c r="H46" s="2182"/>
      <c r="I46" s="2336"/>
      <c r="J46" s="3205"/>
      <c r="K46" s="3194"/>
      <c r="L46" s="3206"/>
      <c r="M46" s="3197"/>
      <c r="N46" s="3263"/>
      <c r="O46" s="3225"/>
      <c r="P46" s="3197"/>
      <c r="Q46" s="2991"/>
      <c r="R46" s="943" t="s">
        <v>1459</v>
      </c>
      <c r="S46" s="1816">
        <v>13000000</v>
      </c>
      <c r="T46" s="1749">
        <v>20</v>
      </c>
      <c r="U46" s="1749" t="s">
        <v>61</v>
      </c>
      <c r="V46" s="3247"/>
      <c r="W46" s="3247"/>
      <c r="X46" s="3247"/>
      <c r="Y46" s="3247"/>
      <c r="Z46" s="3247"/>
      <c r="AA46" s="3247"/>
      <c r="AB46" s="3247"/>
      <c r="AC46" s="3247"/>
      <c r="AD46" s="3247"/>
      <c r="AE46" s="3247"/>
      <c r="AF46" s="3247"/>
      <c r="AG46" s="3247"/>
      <c r="AH46" s="3247"/>
      <c r="AI46" s="3247"/>
      <c r="AJ46" s="2908"/>
      <c r="AK46" s="3247"/>
      <c r="AL46" s="3297"/>
      <c r="AM46" s="2553"/>
      <c r="AN46" s="2391"/>
      <c r="AO46" s="433"/>
      <c r="AP46" s="433"/>
      <c r="AQ46" s="433"/>
      <c r="AR46" s="433"/>
      <c r="AS46" s="433"/>
      <c r="AT46" s="433"/>
      <c r="AU46" s="433"/>
      <c r="AV46" s="433"/>
      <c r="AW46" s="433"/>
      <c r="AX46" s="433"/>
      <c r="AY46" s="433"/>
      <c r="AZ46" s="433"/>
      <c r="BA46" s="433"/>
      <c r="BB46" s="433"/>
      <c r="BC46" s="433"/>
      <c r="BD46" s="433"/>
      <c r="BE46" s="433"/>
      <c r="BF46" s="433"/>
      <c r="BG46" s="433"/>
      <c r="BH46" s="433"/>
      <c r="BI46" s="433"/>
      <c r="BJ46" s="433"/>
      <c r="BK46" s="433"/>
      <c r="BL46" s="433"/>
      <c r="BM46" s="433"/>
      <c r="BN46" s="433"/>
      <c r="BO46" s="433"/>
      <c r="BP46" s="433"/>
      <c r="BQ46" s="433"/>
      <c r="BR46" s="433"/>
      <c r="BS46" s="433"/>
      <c r="BT46" s="433"/>
      <c r="BU46" s="433"/>
      <c r="BV46" s="433"/>
      <c r="BW46" s="433"/>
      <c r="BX46" s="433"/>
      <c r="BY46" s="433"/>
      <c r="BZ46" s="433"/>
      <c r="CA46" s="433"/>
      <c r="CB46" s="433"/>
      <c r="CC46" s="433"/>
      <c r="CD46" s="433"/>
      <c r="CE46" s="433"/>
      <c r="CF46" s="433"/>
      <c r="CG46" s="433"/>
      <c r="CH46" s="433"/>
      <c r="CI46" s="433"/>
      <c r="CJ46" s="433"/>
      <c r="CK46" s="433"/>
      <c r="CL46" s="433"/>
      <c r="CM46" s="433"/>
      <c r="CN46" s="433"/>
      <c r="CO46" s="433"/>
      <c r="CP46" s="433"/>
      <c r="CQ46" s="433"/>
      <c r="CR46" s="433"/>
      <c r="CS46" s="433"/>
      <c r="CT46" s="433"/>
      <c r="CU46" s="433"/>
      <c r="CV46" s="433"/>
      <c r="CW46" s="433"/>
      <c r="CX46" s="433"/>
      <c r="CY46" s="433"/>
      <c r="CZ46" s="433"/>
      <c r="DA46" s="433"/>
      <c r="DB46" s="433"/>
      <c r="DC46" s="433"/>
      <c r="DD46" s="433"/>
      <c r="DE46" s="433"/>
      <c r="DF46" s="433"/>
      <c r="DG46" s="433"/>
      <c r="DH46" s="433"/>
      <c r="DI46" s="433"/>
      <c r="DJ46" s="433"/>
      <c r="DK46" s="433"/>
      <c r="DL46" s="433"/>
      <c r="DM46" s="433"/>
      <c r="DN46" s="433"/>
      <c r="DO46" s="433"/>
      <c r="DP46" s="433"/>
      <c r="DQ46" s="433"/>
      <c r="DR46" s="433"/>
      <c r="DS46" s="433"/>
      <c r="DT46" s="433"/>
      <c r="DU46" s="433"/>
      <c r="DV46" s="433"/>
      <c r="DW46" s="433"/>
      <c r="DX46" s="433"/>
      <c r="DY46" s="433"/>
      <c r="DZ46" s="433"/>
      <c r="EA46" s="433"/>
      <c r="EB46" s="433"/>
      <c r="EC46" s="433"/>
      <c r="ED46" s="433"/>
      <c r="EE46" s="433"/>
      <c r="EF46" s="433"/>
      <c r="EG46" s="433"/>
      <c r="EH46" s="433"/>
      <c r="EI46" s="433"/>
      <c r="EJ46" s="433"/>
      <c r="EK46" s="433"/>
      <c r="EL46" s="433"/>
      <c r="EM46" s="433"/>
      <c r="EN46" s="433"/>
      <c r="EO46" s="433"/>
      <c r="EP46" s="433"/>
      <c r="EQ46" s="433"/>
      <c r="ER46" s="433"/>
      <c r="ES46" s="433"/>
      <c r="ET46" s="433"/>
      <c r="EU46" s="433"/>
      <c r="EV46" s="433"/>
      <c r="EW46" s="433"/>
      <c r="EX46" s="433"/>
      <c r="EY46" s="433"/>
      <c r="EZ46" s="433"/>
      <c r="FA46" s="433"/>
      <c r="FB46" s="433"/>
      <c r="FC46" s="433"/>
      <c r="FD46" s="433"/>
      <c r="FE46" s="433"/>
      <c r="FF46" s="433"/>
      <c r="FG46" s="433"/>
      <c r="FH46" s="433"/>
      <c r="FI46" s="433"/>
      <c r="FJ46" s="433"/>
      <c r="FK46" s="433"/>
      <c r="FL46" s="433"/>
      <c r="FM46" s="433"/>
      <c r="FN46" s="433"/>
      <c r="FO46" s="433"/>
      <c r="FP46" s="433"/>
      <c r="FQ46" s="433"/>
      <c r="FR46" s="433"/>
      <c r="FS46" s="433"/>
      <c r="FT46" s="433"/>
      <c r="FU46" s="433"/>
      <c r="FV46" s="433"/>
      <c r="FW46" s="433"/>
      <c r="FX46" s="433"/>
      <c r="FY46" s="433"/>
      <c r="FZ46" s="433"/>
      <c r="GA46" s="433"/>
      <c r="GB46" s="433"/>
      <c r="GC46" s="433"/>
      <c r="GD46" s="433"/>
      <c r="GE46" s="433"/>
      <c r="GF46" s="433"/>
      <c r="GG46" s="433"/>
      <c r="GH46" s="433"/>
      <c r="GI46" s="433"/>
      <c r="GJ46" s="433"/>
      <c r="GK46" s="433"/>
      <c r="GL46" s="433"/>
      <c r="GM46" s="433"/>
      <c r="GN46" s="433"/>
      <c r="GO46" s="433"/>
      <c r="GP46" s="433"/>
      <c r="GQ46" s="433"/>
      <c r="GR46" s="433"/>
      <c r="GS46" s="433"/>
      <c r="GT46" s="433"/>
      <c r="GU46" s="433"/>
      <c r="GV46" s="433"/>
      <c r="GW46" s="433"/>
      <c r="GX46" s="433"/>
      <c r="GY46" s="433"/>
      <c r="GZ46" s="433"/>
      <c r="HA46" s="433"/>
      <c r="HB46" s="433"/>
      <c r="HC46" s="433"/>
      <c r="HD46" s="433"/>
      <c r="HE46" s="433"/>
      <c r="HF46" s="433"/>
      <c r="HG46" s="433"/>
      <c r="HH46" s="433"/>
      <c r="HI46" s="433"/>
      <c r="HJ46" s="433"/>
      <c r="HK46" s="433"/>
      <c r="HL46" s="433"/>
      <c r="HM46" s="433"/>
      <c r="HN46" s="433"/>
      <c r="HO46" s="433"/>
      <c r="HP46" s="433"/>
      <c r="HQ46" s="433"/>
      <c r="HR46" s="433"/>
      <c r="HS46" s="433"/>
      <c r="HT46" s="433"/>
      <c r="HU46" s="433"/>
      <c r="HV46" s="433"/>
      <c r="HW46" s="433"/>
      <c r="HX46" s="433"/>
      <c r="HY46" s="433"/>
      <c r="HZ46" s="433"/>
      <c r="IA46" s="433"/>
      <c r="IB46" s="433"/>
      <c r="IC46" s="433"/>
      <c r="ID46" s="433"/>
      <c r="IE46" s="433"/>
    </row>
    <row r="47" spans="1:239" ht="63.75" customHeight="1" x14ac:dyDescent="0.2">
      <c r="A47" s="444"/>
      <c r="B47" s="445"/>
      <c r="C47" s="428"/>
      <c r="D47" s="429"/>
      <c r="E47" s="428"/>
      <c r="F47" s="429"/>
      <c r="G47" s="2202"/>
      <c r="H47" s="2182"/>
      <c r="I47" s="2336"/>
      <c r="J47" s="3205"/>
      <c r="K47" s="3194"/>
      <c r="L47" s="3206"/>
      <c r="M47" s="3197"/>
      <c r="N47" s="3263"/>
      <c r="O47" s="3225"/>
      <c r="P47" s="3197"/>
      <c r="Q47" s="2991"/>
      <c r="R47" s="943" t="s">
        <v>1460</v>
      </c>
      <c r="S47" s="1816">
        <v>9000000</v>
      </c>
      <c r="T47" s="1749">
        <v>20</v>
      </c>
      <c r="U47" s="1749" t="s">
        <v>61</v>
      </c>
      <c r="V47" s="3247"/>
      <c r="W47" s="3247"/>
      <c r="X47" s="3247"/>
      <c r="Y47" s="3247"/>
      <c r="Z47" s="3247"/>
      <c r="AA47" s="3247"/>
      <c r="AB47" s="3247"/>
      <c r="AC47" s="3247"/>
      <c r="AD47" s="3247"/>
      <c r="AE47" s="3247"/>
      <c r="AF47" s="3247"/>
      <c r="AG47" s="3247"/>
      <c r="AH47" s="3247"/>
      <c r="AI47" s="3247"/>
      <c r="AJ47" s="2908"/>
      <c r="AK47" s="3247"/>
      <c r="AL47" s="3297"/>
      <c r="AM47" s="2553"/>
      <c r="AN47" s="2391"/>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c r="BU47" s="433"/>
      <c r="BV47" s="433"/>
      <c r="BW47" s="433"/>
      <c r="BX47" s="433"/>
      <c r="BY47" s="433"/>
      <c r="BZ47" s="433"/>
      <c r="CA47" s="433"/>
      <c r="CB47" s="433"/>
      <c r="CC47" s="433"/>
      <c r="CD47" s="433"/>
      <c r="CE47" s="433"/>
      <c r="CF47" s="433"/>
      <c r="CG47" s="433"/>
      <c r="CH47" s="433"/>
      <c r="CI47" s="433"/>
      <c r="CJ47" s="433"/>
      <c r="CK47" s="433"/>
      <c r="CL47" s="433"/>
      <c r="CM47" s="433"/>
      <c r="CN47" s="433"/>
      <c r="CO47" s="433"/>
      <c r="CP47" s="433"/>
      <c r="CQ47" s="433"/>
      <c r="CR47" s="433"/>
      <c r="CS47" s="433"/>
      <c r="CT47" s="433"/>
      <c r="CU47" s="433"/>
      <c r="CV47" s="433"/>
      <c r="CW47" s="433"/>
      <c r="CX47" s="433"/>
      <c r="CY47" s="433"/>
      <c r="CZ47" s="433"/>
      <c r="DA47" s="433"/>
      <c r="DB47" s="433"/>
      <c r="DC47" s="433"/>
      <c r="DD47" s="433"/>
      <c r="DE47" s="433"/>
      <c r="DF47" s="433"/>
      <c r="DG47" s="433"/>
      <c r="DH47" s="433"/>
      <c r="DI47" s="433"/>
      <c r="DJ47" s="433"/>
      <c r="DK47" s="433"/>
      <c r="DL47" s="433"/>
      <c r="DM47" s="433"/>
      <c r="DN47" s="433"/>
      <c r="DO47" s="433"/>
      <c r="DP47" s="433"/>
      <c r="DQ47" s="433"/>
      <c r="DR47" s="433"/>
      <c r="DS47" s="433"/>
      <c r="DT47" s="433"/>
      <c r="DU47" s="433"/>
      <c r="DV47" s="433"/>
      <c r="DW47" s="433"/>
      <c r="DX47" s="433"/>
      <c r="DY47" s="433"/>
      <c r="DZ47" s="433"/>
      <c r="EA47" s="433"/>
      <c r="EB47" s="433"/>
      <c r="EC47" s="433"/>
      <c r="ED47" s="433"/>
      <c r="EE47" s="433"/>
      <c r="EF47" s="433"/>
      <c r="EG47" s="433"/>
      <c r="EH47" s="433"/>
      <c r="EI47" s="433"/>
      <c r="EJ47" s="433"/>
      <c r="EK47" s="433"/>
      <c r="EL47" s="433"/>
      <c r="EM47" s="433"/>
      <c r="EN47" s="433"/>
      <c r="EO47" s="433"/>
      <c r="EP47" s="433"/>
      <c r="EQ47" s="433"/>
      <c r="ER47" s="433"/>
      <c r="ES47" s="433"/>
      <c r="ET47" s="433"/>
      <c r="EU47" s="433"/>
      <c r="EV47" s="433"/>
      <c r="EW47" s="433"/>
      <c r="EX47" s="433"/>
      <c r="EY47" s="433"/>
      <c r="EZ47" s="433"/>
      <c r="FA47" s="433"/>
      <c r="FB47" s="433"/>
      <c r="FC47" s="433"/>
      <c r="FD47" s="433"/>
      <c r="FE47" s="433"/>
      <c r="FF47" s="433"/>
      <c r="FG47" s="433"/>
      <c r="FH47" s="433"/>
      <c r="FI47" s="433"/>
      <c r="FJ47" s="433"/>
      <c r="FK47" s="433"/>
      <c r="FL47" s="433"/>
      <c r="FM47" s="433"/>
      <c r="FN47" s="433"/>
      <c r="FO47" s="433"/>
      <c r="FP47" s="433"/>
      <c r="FQ47" s="433"/>
      <c r="FR47" s="433"/>
      <c r="FS47" s="433"/>
      <c r="FT47" s="433"/>
      <c r="FU47" s="433"/>
      <c r="FV47" s="433"/>
      <c r="FW47" s="433"/>
      <c r="FX47" s="433"/>
      <c r="FY47" s="433"/>
      <c r="FZ47" s="433"/>
      <c r="GA47" s="433"/>
      <c r="GB47" s="433"/>
      <c r="GC47" s="433"/>
      <c r="GD47" s="433"/>
      <c r="GE47" s="433"/>
      <c r="GF47" s="433"/>
      <c r="GG47" s="433"/>
      <c r="GH47" s="433"/>
      <c r="GI47" s="433"/>
      <c r="GJ47" s="433"/>
      <c r="GK47" s="433"/>
      <c r="GL47" s="433"/>
      <c r="GM47" s="433"/>
      <c r="GN47" s="433"/>
      <c r="GO47" s="433"/>
      <c r="GP47" s="433"/>
      <c r="GQ47" s="433"/>
      <c r="GR47" s="433"/>
      <c r="GS47" s="433"/>
      <c r="GT47" s="433"/>
      <c r="GU47" s="433"/>
      <c r="GV47" s="433"/>
      <c r="GW47" s="433"/>
      <c r="GX47" s="433"/>
      <c r="GY47" s="433"/>
      <c r="GZ47" s="433"/>
      <c r="HA47" s="433"/>
      <c r="HB47" s="433"/>
      <c r="HC47" s="433"/>
      <c r="HD47" s="433"/>
      <c r="HE47" s="433"/>
      <c r="HF47" s="433"/>
      <c r="HG47" s="433"/>
      <c r="HH47" s="433"/>
      <c r="HI47" s="433"/>
      <c r="HJ47" s="433"/>
      <c r="HK47" s="433"/>
      <c r="HL47" s="433"/>
      <c r="HM47" s="433"/>
      <c r="HN47" s="433"/>
      <c r="HO47" s="433"/>
      <c r="HP47" s="433"/>
      <c r="HQ47" s="433"/>
      <c r="HR47" s="433"/>
      <c r="HS47" s="433"/>
      <c r="HT47" s="433"/>
      <c r="HU47" s="433"/>
      <c r="HV47" s="433"/>
      <c r="HW47" s="433"/>
      <c r="HX47" s="433"/>
      <c r="HY47" s="433"/>
      <c r="HZ47" s="433"/>
      <c r="IA47" s="433"/>
      <c r="IB47" s="433"/>
      <c r="IC47" s="433"/>
      <c r="ID47" s="433"/>
      <c r="IE47" s="433"/>
    </row>
    <row r="48" spans="1:239" ht="63.75" customHeight="1" x14ac:dyDescent="0.2">
      <c r="A48" s="444"/>
      <c r="B48" s="445"/>
      <c r="C48" s="428"/>
      <c r="D48" s="429"/>
      <c r="E48" s="428"/>
      <c r="F48" s="429"/>
      <c r="G48" s="2202"/>
      <c r="H48" s="2182"/>
      <c r="I48" s="2336"/>
      <c r="J48" s="3205"/>
      <c r="K48" s="3194"/>
      <c r="L48" s="3206"/>
      <c r="M48" s="3197"/>
      <c r="N48" s="3263"/>
      <c r="O48" s="3225"/>
      <c r="P48" s="3197"/>
      <c r="Q48" s="2991"/>
      <c r="R48" s="943" t="s">
        <v>1461</v>
      </c>
      <c r="S48" s="1816">
        <v>9000000</v>
      </c>
      <c r="T48" s="1749">
        <v>20</v>
      </c>
      <c r="U48" s="1749" t="s">
        <v>61</v>
      </c>
      <c r="V48" s="3247"/>
      <c r="W48" s="3247"/>
      <c r="X48" s="3247"/>
      <c r="Y48" s="3247"/>
      <c r="Z48" s="3247"/>
      <c r="AA48" s="3247"/>
      <c r="AB48" s="3247"/>
      <c r="AC48" s="3247"/>
      <c r="AD48" s="3247"/>
      <c r="AE48" s="3247"/>
      <c r="AF48" s="3247"/>
      <c r="AG48" s="3247"/>
      <c r="AH48" s="3247"/>
      <c r="AI48" s="3247"/>
      <c r="AJ48" s="2908"/>
      <c r="AK48" s="3247"/>
      <c r="AL48" s="3297"/>
      <c r="AM48" s="2553"/>
      <c r="AN48" s="2391"/>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3"/>
      <c r="BR48" s="433"/>
      <c r="BS48" s="433"/>
      <c r="BT48" s="433"/>
      <c r="BU48" s="433"/>
      <c r="BV48" s="433"/>
      <c r="BW48" s="433"/>
      <c r="BX48" s="433"/>
      <c r="BY48" s="433"/>
      <c r="BZ48" s="433"/>
      <c r="CA48" s="433"/>
      <c r="CB48" s="433"/>
      <c r="CC48" s="433"/>
      <c r="CD48" s="433"/>
      <c r="CE48" s="433"/>
      <c r="CF48" s="433"/>
      <c r="CG48" s="433"/>
      <c r="CH48" s="433"/>
      <c r="CI48" s="433"/>
      <c r="CJ48" s="433"/>
      <c r="CK48" s="433"/>
      <c r="CL48" s="433"/>
      <c r="CM48" s="433"/>
      <c r="CN48" s="433"/>
      <c r="CO48" s="433"/>
      <c r="CP48" s="433"/>
      <c r="CQ48" s="433"/>
      <c r="CR48" s="433"/>
      <c r="CS48" s="433"/>
      <c r="CT48" s="433"/>
      <c r="CU48" s="433"/>
      <c r="CV48" s="433"/>
      <c r="CW48" s="433"/>
      <c r="CX48" s="433"/>
      <c r="CY48" s="433"/>
      <c r="CZ48" s="433"/>
      <c r="DA48" s="433"/>
      <c r="DB48" s="433"/>
      <c r="DC48" s="433"/>
      <c r="DD48" s="433"/>
      <c r="DE48" s="433"/>
      <c r="DF48" s="433"/>
      <c r="DG48" s="433"/>
      <c r="DH48" s="433"/>
      <c r="DI48" s="433"/>
      <c r="DJ48" s="433"/>
      <c r="DK48" s="433"/>
      <c r="DL48" s="433"/>
      <c r="DM48" s="433"/>
      <c r="DN48" s="433"/>
      <c r="DO48" s="433"/>
      <c r="DP48" s="433"/>
      <c r="DQ48" s="433"/>
      <c r="DR48" s="433"/>
      <c r="DS48" s="433"/>
      <c r="DT48" s="433"/>
      <c r="DU48" s="433"/>
      <c r="DV48" s="433"/>
      <c r="DW48" s="433"/>
      <c r="DX48" s="433"/>
      <c r="DY48" s="433"/>
      <c r="DZ48" s="433"/>
      <c r="EA48" s="433"/>
      <c r="EB48" s="433"/>
      <c r="EC48" s="433"/>
      <c r="ED48" s="433"/>
      <c r="EE48" s="433"/>
      <c r="EF48" s="433"/>
      <c r="EG48" s="433"/>
      <c r="EH48" s="433"/>
      <c r="EI48" s="433"/>
      <c r="EJ48" s="433"/>
      <c r="EK48" s="433"/>
      <c r="EL48" s="433"/>
      <c r="EM48" s="433"/>
      <c r="EN48" s="433"/>
      <c r="EO48" s="433"/>
      <c r="EP48" s="433"/>
      <c r="EQ48" s="433"/>
      <c r="ER48" s="433"/>
      <c r="ES48" s="433"/>
      <c r="ET48" s="433"/>
      <c r="EU48" s="433"/>
      <c r="EV48" s="433"/>
      <c r="EW48" s="433"/>
      <c r="EX48" s="433"/>
      <c r="EY48" s="433"/>
      <c r="EZ48" s="433"/>
      <c r="FA48" s="433"/>
      <c r="FB48" s="433"/>
      <c r="FC48" s="433"/>
      <c r="FD48" s="433"/>
      <c r="FE48" s="433"/>
      <c r="FF48" s="433"/>
      <c r="FG48" s="433"/>
      <c r="FH48" s="433"/>
      <c r="FI48" s="433"/>
      <c r="FJ48" s="433"/>
      <c r="FK48" s="433"/>
      <c r="FL48" s="433"/>
      <c r="FM48" s="433"/>
      <c r="FN48" s="433"/>
      <c r="FO48" s="433"/>
      <c r="FP48" s="433"/>
      <c r="FQ48" s="433"/>
      <c r="FR48" s="433"/>
      <c r="FS48" s="433"/>
      <c r="FT48" s="433"/>
      <c r="FU48" s="433"/>
      <c r="FV48" s="433"/>
      <c r="FW48" s="433"/>
      <c r="FX48" s="433"/>
      <c r="FY48" s="433"/>
      <c r="FZ48" s="433"/>
      <c r="GA48" s="433"/>
      <c r="GB48" s="433"/>
      <c r="GC48" s="433"/>
      <c r="GD48" s="433"/>
      <c r="GE48" s="433"/>
      <c r="GF48" s="433"/>
      <c r="GG48" s="433"/>
      <c r="GH48" s="433"/>
      <c r="GI48" s="433"/>
      <c r="GJ48" s="433"/>
      <c r="GK48" s="433"/>
      <c r="GL48" s="433"/>
      <c r="GM48" s="433"/>
      <c r="GN48" s="433"/>
      <c r="GO48" s="433"/>
      <c r="GP48" s="433"/>
      <c r="GQ48" s="433"/>
      <c r="GR48" s="433"/>
      <c r="GS48" s="433"/>
      <c r="GT48" s="433"/>
      <c r="GU48" s="433"/>
      <c r="GV48" s="433"/>
      <c r="GW48" s="433"/>
      <c r="GX48" s="433"/>
      <c r="GY48" s="433"/>
      <c r="GZ48" s="433"/>
      <c r="HA48" s="433"/>
      <c r="HB48" s="433"/>
      <c r="HC48" s="433"/>
      <c r="HD48" s="433"/>
      <c r="HE48" s="433"/>
      <c r="HF48" s="433"/>
      <c r="HG48" s="433"/>
      <c r="HH48" s="433"/>
      <c r="HI48" s="433"/>
      <c r="HJ48" s="433"/>
      <c r="HK48" s="433"/>
      <c r="HL48" s="433"/>
      <c r="HM48" s="433"/>
      <c r="HN48" s="433"/>
      <c r="HO48" s="433"/>
      <c r="HP48" s="433"/>
      <c r="HQ48" s="433"/>
      <c r="HR48" s="433"/>
      <c r="HS48" s="433"/>
      <c r="HT48" s="433"/>
      <c r="HU48" s="433"/>
      <c r="HV48" s="433"/>
      <c r="HW48" s="433"/>
      <c r="HX48" s="433"/>
      <c r="HY48" s="433"/>
      <c r="HZ48" s="433"/>
      <c r="IA48" s="433"/>
      <c r="IB48" s="433"/>
      <c r="IC48" s="433"/>
      <c r="ID48" s="433"/>
      <c r="IE48" s="433"/>
    </row>
    <row r="49" spans="1:239" ht="63.75" customHeight="1" x14ac:dyDescent="0.2">
      <c r="A49" s="444"/>
      <c r="B49" s="445"/>
      <c r="C49" s="428"/>
      <c r="D49" s="429"/>
      <c r="E49" s="428"/>
      <c r="F49" s="429"/>
      <c r="G49" s="2202"/>
      <c r="H49" s="2182"/>
      <c r="I49" s="2336"/>
      <c r="J49" s="3205"/>
      <c r="K49" s="3194"/>
      <c r="L49" s="3206"/>
      <c r="M49" s="3197"/>
      <c r="N49" s="3263"/>
      <c r="O49" s="3225"/>
      <c r="P49" s="3197"/>
      <c r="Q49" s="2991"/>
      <c r="R49" s="943" t="s">
        <v>1462</v>
      </c>
      <c r="S49" s="1816">
        <v>1000000</v>
      </c>
      <c r="T49" s="1749">
        <v>20</v>
      </c>
      <c r="U49" s="1749" t="s">
        <v>61</v>
      </c>
      <c r="V49" s="3247"/>
      <c r="W49" s="3247"/>
      <c r="X49" s="3247"/>
      <c r="Y49" s="3247"/>
      <c r="Z49" s="3247"/>
      <c r="AA49" s="3247"/>
      <c r="AB49" s="3247"/>
      <c r="AC49" s="3247"/>
      <c r="AD49" s="3247"/>
      <c r="AE49" s="3247"/>
      <c r="AF49" s="3247"/>
      <c r="AG49" s="3247"/>
      <c r="AH49" s="3247"/>
      <c r="AI49" s="3247"/>
      <c r="AJ49" s="2908"/>
      <c r="AK49" s="3247"/>
      <c r="AL49" s="3297"/>
      <c r="AM49" s="2553"/>
      <c r="AN49" s="2391"/>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3"/>
      <c r="BR49" s="433"/>
      <c r="BS49" s="433"/>
      <c r="BT49" s="433"/>
      <c r="BU49" s="433"/>
      <c r="BV49" s="433"/>
      <c r="BW49" s="433"/>
      <c r="BX49" s="433"/>
      <c r="BY49" s="433"/>
      <c r="BZ49" s="433"/>
      <c r="CA49" s="433"/>
      <c r="CB49" s="433"/>
      <c r="CC49" s="433"/>
      <c r="CD49" s="433"/>
      <c r="CE49" s="433"/>
      <c r="CF49" s="433"/>
      <c r="CG49" s="433"/>
      <c r="CH49" s="433"/>
      <c r="CI49" s="433"/>
      <c r="CJ49" s="433"/>
      <c r="CK49" s="433"/>
      <c r="CL49" s="433"/>
      <c r="CM49" s="433"/>
      <c r="CN49" s="433"/>
      <c r="CO49" s="433"/>
      <c r="CP49" s="433"/>
      <c r="CQ49" s="433"/>
      <c r="CR49" s="433"/>
      <c r="CS49" s="433"/>
      <c r="CT49" s="433"/>
      <c r="CU49" s="433"/>
      <c r="CV49" s="433"/>
      <c r="CW49" s="433"/>
      <c r="CX49" s="433"/>
      <c r="CY49" s="433"/>
      <c r="CZ49" s="433"/>
      <c r="DA49" s="433"/>
      <c r="DB49" s="433"/>
      <c r="DC49" s="433"/>
      <c r="DD49" s="433"/>
      <c r="DE49" s="433"/>
      <c r="DF49" s="433"/>
      <c r="DG49" s="433"/>
      <c r="DH49" s="433"/>
      <c r="DI49" s="433"/>
      <c r="DJ49" s="433"/>
      <c r="DK49" s="433"/>
      <c r="DL49" s="433"/>
      <c r="DM49" s="433"/>
      <c r="DN49" s="433"/>
      <c r="DO49" s="433"/>
      <c r="DP49" s="433"/>
      <c r="DQ49" s="433"/>
      <c r="DR49" s="433"/>
      <c r="DS49" s="433"/>
      <c r="DT49" s="433"/>
      <c r="DU49" s="433"/>
      <c r="DV49" s="433"/>
      <c r="DW49" s="433"/>
      <c r="DX49" s="433"/>
      <c r="DY49" s="433"/>
      <c r="DZ49" s="433"/>
      <c r="EA49" s="433"/>
      <c r="EB49" s="433"/>
      <c r="EC49" s="433"/>
      <c r="ED49" s="433"/>
      <c r="EE49" s="433"/>
      <c r="EF49" s="433"/>
      <c r="EG49" s="433"/>
      <c r="EH49" s="433"/>
      <c r="EI49" s="433"/>
      <c r="EJ49" s="433"/>
      <c r="EK49" s="433"/>
      <c r="EL49" s="433"/>
      <c r="EM49" s="433"/>
      <c r="EN49" s="433"/>
      <c r="EO49" s="433"/>
      <c r="EP49" s="433"/>
      <c r="EQ49" s="433"/>
      <c r="ER49" s="433"/>
      <c r="ES49" s="433"/>
      <c r="ET49" s="433"/>
      <c r="EU49" s="433"/>
      <c r="EV49" s="433"/>
      <c r="EW49" s="433"/>
      <c r="EX49" s="433"/>
      <c r="EY49" s="433"/>
      <c r="EZ49" s="433"/>
      <c r="FA49" s="433"/>
      <c r="FB49" s="433"/>
      <c r="FC49" s="433"/>
      <c r="FD49" s="433"/>
      <c r="FE49" s="433"/>
      <c r="FF49" s="433"/>
      <c r="FG49" s="433"/>
      <c r="FH49" s="433"/>
      <c r="FI49" s="433"/>
      <c r="FJ49" s="433"/>
      <c r="FK49" s="433"/>
      <c r="FL49" s="433"/>
      <c r="FM49" s="433"/>
      <c r="FN49" s="433"/>
      <c r="FO49" s="433"/>
      <c r="FP49" s="433"/>
      <c r="FQ49" s="433"/>
      <c r="FR49" s="433"/>
      <c r="FS49" s="433"/>
      <c r="FT49" s="433"/>
      <c r="FU49" s="433"/>
      <c r="FV49" s="433"/>
      <c r="FW49" s="433"/>
      <c r="FX49" s="433"/>
      <c r="FY49" s="433"/>
      <c r="FZ49" s="433"/>
      <c r="GA49" s="433"/>
      <c r="GB49" s="433"/>
      <c r="GC49" s="433"/>
      <c r="GD49" s="433"/>
      <c r="GE49" s="433"/>
      <c r="GF49" s="433"/>
      <c r="GG49" s="433"/>
      <c r="GH49" s="433"/>
      <c r="GI49" s="433"/>
      <c r="GJ49" s="433"/>
      <c r="GK49" s="433"/>
      <c r="GL49" s="433"/>
      <c r="GM49" s="433"/>
      <c r="GN49" s="433"/>
      <c r="GO49" s="433"/>
      <c r="GP49" s="433"/>
      <c r="GQ49" s="433"/>
      <c r="GR49" s="433"/>
      <c r="GS49" s="433"/>
      <c r="GT49" s="433"/>
      <c r="GU49" s="433"/>
      <c r="GV49" s="433"/>
      <c r="GW49" s="433"/>
      <c r="GX49" s="433"/>
      <c r="GY49" s="433"/>
      <c r="GZ49" s="433"/>
      <c r="HA49" s="433"/>
      <c r="HB49" s="433"/>
      <c r="HC49" s="433"/>
      <c r="HD49" s="433"/>
      <c r="HE49" s="433"/>
      <c r="HF49" s="433"/>
      <c r="HG49" s="433"/>
      <c r="HH49" s="433"/>
      <c r="HI49" s="433"/>
      <c r="HJ49" s="433"/>
      <c r="HK49" s="433"/>
      <c r="HL49" s="433"/>
      <c r="HM49" s="433"/>
      <c r="HN49" s="433"/>
      <c r="HO49" s="433"/>
      <c r="HP49" s="433"/>
      <c r="HQ49" s="433"/>
      <c r="HR49" s="433"/>
      <c r="HS49" s="433"/>
      <c r="HT49" s="433"/>
      <c r="HU49" s="433"/>
      <c r="HV49" s="433"/>
      <c r="HW49" s="433"/>
      <c r="HX49" s="433"/>
      <c r="HY49" s="433"/>
      <c r="HZ49" s="433"/>
      <c r="IA49" s="433"/>
      <c r="IB49" s="433"/>
      <c r="IC49" s="433"/>
      <c r="ID49" s="433"/>
      <c r="IE49" s="433"/>
    </row>
    <row r="50" spans="1:239" ht="84" customHeight="1" x14ac:dyDescent="0.2">
      <c r="A50" s="444"/>
      <c r="B50" s="445"/>
      <c r="C50" s="428"/>
      <c r="D50" s="429"/>
      <c r="E50" s="428"/>
      <c r="F50" s="429"/>
      <c r="G50" s="2202"/>
      <c r="H50" s="2182"/>
      <c r="I50" s="2336"/>
      <c r="J50" s="3205"/>
      <c r="K50" s="3194"/>
      <c r="L50" s="3206"/>
      <c r="M50" s="3197"/>
      <c r="N50" s="3263"/>
      <c r="O50" s="3225"/>
      <c r="P50" s="3197"/>
      <c r="Q50" s="2991"/>
      <c r="R50" s="1349" t="s">
        <v>1463</v>
      </c>
      <c r="S50" s="1816">
        <v>30000000</v>
      </c>
      <c r="T50" s="1749">
        <v>20</v>
      </c>
      <c r="U50" s="1749" t="s">
        <v>61</v>
      </c>
      <c r="V50" s="3247"/>
      <c r="W50" s="3247"/>
      <c r="X50" s="3247"/>
      <c r="Y50" s="3247"/>
      <c r="Z50" s="3247"/>
      <c r="AA50" s="3247"/>
      <c r="AB50" s="3247"/>
      <c r="AC50" s="3247"/>
      <c r="AD50" s="3247"/>
      <c r="AE50" s="3247"/>
      <c r="AF50" s="3247"/>
      <c r="AG50" s="3247"/>
      <c r="AH50" s="3247"/>
      <c r="AI50" s="3247"/>
      <c r="AJ50" s="2908"/>
      <c r="AK50" s="3247"/>
      <c r="AL50" s="3297"/>
      <c r="AM50" s="2553"/>
      <c r="AN50" s="2391"/>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33"/>
      <c r="CE50" s="433"/>
      <c r="CF50" s="433"/>
      <c r="CG50" s="433"/>
      <c r="CH50" s="433"/>
      <c r="CI50" s="433"/>
      <c r="CJ50" s="433"/>
      <c r="CK50" s="433"/>
      <c r="CL50" s="433"/>
      <c r="CM50" s="433"/>
      <c r="CN50" s="433"/>
      <c r="CO50" s="433"/>
      <c r="CP50" s="433"/>
      <c r="CQ50" s="433"/>
      <c r="CR50" s="433"/>
      <c r="CS50" s="433"/>
      <c r="CT50" s="433"/>
      <c r="CU50" s="433"/>
      <c r="CV50" s="433"/>
      <c r="CW50" s="433"/>
      <c r="CX50" s="433"/>
      <c r="CY50" s="433"/>
      <c r="CZ50" s="433"/>
      <c r="DA50" s="433"/>
      <c r="DB50" s="433"/>
      <c r="DC50" s="433"/>
      <c r="DD50" s="433"/>
      <c r="DE50" s="433"/>
      <c r="DF50" s="433"/>
      <c r="DG50" s="433"/>
      <c r="DH50" s="433"/>
      <c r="DI50" s="433"/>
      <c r="DJ50" s="433"/>
      <c r="DK50" s="433"/>
      <c r="DL50" s="433"/>
      <c r="DM50" s="433"/>
      <c r="DN50" s="433"/>
      <c r="DO50" s="433"/>
      <c r="DP50" s="433"/>
      <c r="DQ50" s="433"/>
      <c r="DR50" s="433"/>
      <c r="DS50" s="433"/>
      <c r="DT50" s="433"/>
      <c r="DU50" s="433"/>
      <c r="DV50" s="433"/>
      <c r="DW50" s="433"/>
      <c r="DX50" s="433"/>
      <c r="DY50" s="433"/>
      <c r="DZ50" s="433"/>
      <c r="EA50" s="433"/>
      <c r="EB50" s="433"/>
      <c r="EC50" s="433"/>
      <c r="ED50" s="433"/>
      <c r="EE50" s="433"/>
      <c r="EF50" s="433"/>
      <c r="EG50" s="433"/>
      <c r="EH50" s="433"/>
      <c r="EI50" s="433"/>
      <c r="EJ50" s="433"/>
      <c r="EK50" s="433"/>
      <c r="EL50" s="433"/>
      <c r="EM50" s="433"/>
      <c r="EN50" s="433"/>
      <c r="EO50" s="433"/>
      <c r="EP50" s="433"/>
      <c r="EQ50" s="433"/>
      <c r="ER50" s="433"/>
      <c r="ES50" s="433"/>
      <c r="ET50" s="433"/>
      <c r="EU50" s="433"/>
      <c r="EV50" s="433"/>
      <c r="EW50" s="433"/>
      <c r="EX50" s="433"/>
      <c r="EY50" s="433"/>
      <c r="EZ50" s="433"/>
      <c r="FA50" s="433"/>
      <c r="FB50" s="433"/>
      <c r="FC50" s="433"/>
      <c r="FD50" s="433"/>
      <c r="FE50" s="433"/>
      <c r="FF50" s="433"/>
      <c r="FG50" s="433"/>
      <c r="FH50" s="433"/>
      <c r="FI50" s="433"/>
      <c r="FJ50" s="433"/>
      <c r="FK50" s="433"/>
      <c r="FL50" s="433"/>
      <c r="FM50" s="433"/>
      <c r="FN50" s="433"/>
      <c r="FO50" s="433"/>
      <c r="FP50" s="433"/>
      <c r="FQ50" s="433"/>
      <c r="FR50" s="433"/>
      <c r="FS50" s="433"/>
      <c r="FT50" s="433"/>
      <c r="FU50" s="433"/>
      <c r="FV50" s="433"/>
      <c r="FW50" s="433"/>
      <c r="FX50" s="433"/>
      <c r="FY50" s="433"/>
      <c r="FZ50" s="433"/>
      <c r="GA50" s="433"/>
      <c r="GB50" s="433"/>
      <c r="GC50" s="433"/>
      <c r="GD50" s="433"/>
      <c r="GE50" s="433"/>
      <c r="GF50" s="433"/>
      <c r="GG50" s="433"/>
      <c r="GH50" s="433"/>
      <c r="GI50" s="433"/>
      <c r="GJ50" s="433"/>
      <c r="GK50" s="433"/>
      <c r="GL50" s="433"/>
      <c r="GM50" s="433"/>
      <c r="GN50" s="433"/>
      <c r="GO50" s="433"/>
      <c r="GP50" s="433"/>
      <c r="GQ50" s="433"/>
      <c r="GR50" s="433"/>
      <c r="GS50" s="433"/>
      <c r="GT50" s="433"/>
      <c r="GU50" s="433"/>
      <c r="GV50" s="433"/>
      <c r="GW50" s="433"/>
      <c r="GX50" s="433"/>
      <c r="GY50" s="433"/>
      <c r="GZ50" s="433"/>
      <c r="HA50" s="433"/>
      <c r="HB50" s="433"/>
      <c r="HC50" s="433"/>
      <c r="HD50" s="433"/>
      <c r="HE50" s="433"/>
      <c r="HF50" s="433"/>
      <c r="HG50" s="433"/>
      <c r="HH50" s="433"/>
      <c r="HI50" s="433"/>
      <c r="HJ50" s="433"/>
      <c r="HK50" s="433"/>
      <c r="HL50" s="433"/>
      <c r="HM50" s="433"/>
      <c r="HN50" s="433"/>
      <c r="HO50" s="433"/>
      <c r="HP50" s="433"/>
      <c r="HQ50" s="433"/>
      <c r="HR50" s="433"/>
      <c r="HS50" s="433"/>
      <c r="HT50" s="433"/>
      <c r="HU50" s="433"/>
      <c r="HV50" s="433"/>
      <c r="HW50" s="433"/>
      <c r="HX50" s="433"/>
      <c r="HY50" s="433"/>
      <c r="HZ50" s="433"/>
      <c r="IA50" s="433"/>
      <c r="IB50" s="433"/>
      <c r="IC50" s="433"/>
      <c r="ID50" s="433"/>
      <c r="IE50" s="433"/>
    </row>
    <row r="51" spans="1:239" ht="63.75" customHeight="1" x14ac:dyDescent="0.2">
      <c r="A51" s="444"/>
      <c r="B51" s="445"/>
      <c r="C51" s="428"/>
      <c r="D51" s="429"/>
      <c r="E51" s="428"/>
      <c r="F51" s="429"/>
      <c r="G51" s="2202"/>
      <c r="H51" s="2182"/>
      <c r="I51" s="2336"/>
      <c r="J51" s="3205"/>
      <c r="K51" s="3194"/>
      <c r="L51" s="3206"/>
      <c r="M51" s="3197"/>
      <c r="N51" s="3263"/>
      <c r="O51" s="3225"/>
      <c r="P51" s="3197"/>
      <c r="Q51" s="2991"/>
      <c r="R51" s="1349" t="s">
        <v>1464</v>
      </c>
      <c r="S51" s="1816">
        <v>17000000</v>
      </c>
      <c r="T51" s="1749">
        <v>20</v>
      </c>
      <c r="U51" s="1749" t="s">
        <v>61</v>
      </c>
      <c r="V51" s="3247"/>
      <c r="W51" s="3247"/>
      <c r="X51" s="3247"/>
      <c r="Y51" s="3247"/>
      <c r="Z51" s="3247"/>
      <c r="AA51" s="3247"/>
      <c r="AB51" s="3247"/>
      <c r="AC51" s="3247"/>
      <c r="AD51" s="3247"/>
      <c r="AE51" s="3247"/>
      <c r="AF51" s="3247"/>
      <c r="AG51" s="3247"/>
      <c r="AH51" s="3247"/>
      <c r="AI51" s="3247"/>
      <c r="AJ51" s="2908"/>
      <c r="AK51" s="3247"/>
      <c r="AL51" s="3297"/>
      <c r="AM51" s="2553"/>
      <c r="AN51" s="2391"/>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c r="BX51" s="433"/>
      <c r="BY51" s="433"/>
      <c r="BZ51" s="433"/>
      <c r="CA51" s="433"/>
      <c r="CB51" s="433"/>
      <c r="CC51" s="433"/>
      <c r="CD51" s="433"/>
      <c r="CE51" s="433"/>
      <c r="CF51" s="433"/>
      <c r="CG51" s="433"/>
      <c r="CH51" s="433"/>
      <c r="CI51" s="433"/>
      <c r="CJ51" s="433"/>
      <c r="CK51" s="433"/>
      <c r="CL51" s="433"/>
      <c r="CM51" s="433"/>
      <c r="CN51" s="433"/>
      <c r="CO51" s="433"/>
      <c r="CP51" s="433"/>
      <c r="CQ51" s="433"/>
      <c r="CR51" s="433"/>
      <c r="CS51" s="433"/>
      <c r="CT51" s="433"/>
      <c r="CU51" s="433"/>
      <c r="CV51" s="433"/>
      <c r="CW51" s="433"/>
      <c r="CX51" s="433"/>
      <c r="CY51" s="433"/>
      <c r="CZ51" s="433"/>
      <c r="DA51" s="433"/>
      <c r="DB51" s="433"/>
      <c r="DC51" s="433"/>
      <c r="DD51" s="433"/>
      <c r="DE51" s="433"/>
      <c r="DF51" s="433"/>
      <c r="DG51" s="433"/>
      <c r="DH51" s="433"/>
      <c r="DI51" s="433"/>
      <c r="DJ51" s="433"/>
      <c r="DK51" s="433"/>
      <c r="DL51" s="433"/>
      <c r="DM51" s="433"/>
      <c r="DN51" s="433"/>
      <c r="DO51" s="433"/>
      <c r="DP51" s="433"/>
      <c r="DQ51" s="433"/>
      <c r="DR51" s="433"/>
      <c r="DS51" s="433"/>
      <c r="DT51" s="433"/>
      <c r="DU51" s="433"/>
      <c r="DV51" s="433"/>
      <c r="DW51" s="433"/>
      <c r="DX51" s="433"/>
      <c r="DY51" s="433"/>
      <c r="DZ51" s="433"/>
      <c r="EA51" s="433"/>
      <c r="EB51" s="433"/>
      <c r="EC51" s="433"/>
      <c r="ED51" s="433"/>
      <c r="EE51" s="433"/>
      <c r="EF51" s="433"/>
      <c r="EG51" s="433"/>
      <c r="EH51" s="433"/>
      <c r="EI51" s="433"/>
      <c r="EJ51" s="433"/>
      <c r="EK51" s="433"/>
      <c r="EL51" s="433"/>
      <c r="EM51" s="433"/>
      <c r="EN51" s="433"/>
      <c r="EO51" s="433"/>
      <c r="EP51" s="433"/>
      <c r="EQ51" s="433"/>
      <c r="ER51" s="433"/>
      <c r="ES51" s="433"/>
      <c r="ET51" s="433"/>
      <c r="EU51" s="433"/>
      <c r="EV51" s="433"/>
      <c r="EW51" s="433"/>
      <c r="EX51" s="433"/>
      <c r="EY51" s="433"/>
      <c r="EZ51" s="433"/>
      <c r="FA51" s="433"/>
      <c r="FB51" s="433"/>
      <c r="FC51" s="433"/>
      <c r="FD51" s="433"/>
      <c r="FE51" s="433"/>
      <c r="FF51" s="433"/>
      <c r="FG51" s="433"/>
      <c r="FH51" s="433"/>
      <c r="FI51" s="433"/>
      <c r="FJ51" s="433"/>
      <c r="FK51" s="433"/>
      <c r="FL51" s="433"/>
      <c r="FM51" s="433"/>
      <c r="FN51" s="433"/>
      <c r="FO51" s="433"/>
      <c r="FP51" s="433"/>
      <c r="FQ51" s="433"/>
      <c r="FR51" s="433"/>
      <c r="FS51" s="433"/>
      <c r="FT51" s="433"/>
      <c r="FU51" s="433"/>
      <c r="FV51" s="433"/>
      <c r="FW51" s="433"/>
      <c r="FX51" s="433"/>
      <c r="FY51" s="433"/>
      <c r="FZ51" s="433"/>
      <c r="GA51" s="433"/>
      <c r="GB51" s="433"/>
      <c r="GC51" s="433"/>
      <c r="GD51" s="433"/>
      <c r="GE51" s="433"/>
      <c r="GF51" s="433"/>
      <c r="GG51" s="433"/>
      <c r="GH51" s="433"/>
      <c r="GI51" s="433"/>
      <c r="GJ51" s="433"/>
      <c r="GK51" s="433"/>
      <c r="GL51" s="433"/>
      <c r="GM51" s="433"/>
      <c r="GN51" s="433"/>
      <c r="GO51" s="433"/>
      <c r="GP51" s="433"/>
      <c r="GQ51" s="433"/>
      <c r="GR51" s="433"/>
      <c r="GS51" s="433"/>
      <c r="GT51" s="433"/>
      <c r="GU51" s="433"/>
      <c r="GV51" s="433"/>
      <c r="GW51" s="433"/>
      <c r="GX51" s="433"/>
      <c r="GY51" s="433"/>
      <c r="GZ51" s="433"/>
      <c r="HA51" s="433"/>
      <c r="HB51" s="433"/>
      <c r="HC51" s="433"/>
      <c r="HD51" s="433"/>
      <c r="HE51" s="433"/>
      <c r="HF51" s="433"/>
      <c r="HG51" s="433"/>
      <c r="HH51" s="433"/>
      <c r="HI51" s="433"/>
      <c r="HJ51" s="433"/>
      <c r="HK51" s="433"/>
      <c r="HL51" s="433"/>
      <c r="HM51" s="433"/>
      <c r="HN51" s="433"/>
      <c r="HO51" s="433"/>
      <c r="HP51" s="433"/>
      <c r="HQ51" s="433"/>
      <c r="HR51" s="433"/>
      <c r="HS51" s="433"/>
      <c r="HT51" s="433"/>
      <c r="HU51" s="433"/>
      <c r="HV51" s="433"/>
      <c r="HW51" s="433"/>
      <c r="HX51" s="433"/>
      <c r="HY51" s="433"/>
      <c r="HZ51" s="433"/>
      <c r="IA51" s="433"/>
      <c r="IB51" s="433"/>
      <c r="IC51" s="433"/>
      <c r="ID51" s="433"/>
      <c r="IE51" s="433"/>
    </row>
    <row r="52" spans="1:239" ht="63.75" customHeight="1" x14ac:dyDescent="0.2">
      <c r="A52" s="444"/>
      <c r="B52" s="445"/>
      <c r="C52" s="428"/>
      <c r="D52" s="429"/>
      <c r="E52" s="428"/>
      <c r="F52" s="429"/>
      <c r="G52" s="2202"/>
      <c r="H52" s="2182"/>
      <c r="I52" s="2336"/>
      <c r="J52" s="3205"/>
      <c r="K52" s="3194"/>
      <c r="L52" s="3206"/>
      <c r="M52" s="3197"/>
      <c r="N52" s="3263"/>
      <c r="O52" s="3225"/>
      <c r="P52" s="3197"/>
      <c r="Q52" s="2991"/>
      <c r="R52" s="1349" t="s">
        <v>1465</v>
      </c>
      <c r="S52" s="1816">
        <v>13000000</v>
      </c>
      <c r="T52" s="1749">
        <v>20</v>
      </c>
      <c r="U52" s="1749" t="s">
        <v>61</v>
      </c>
      <c r="V52" s="3247"/>
      <c r="W52" s="3247"/>
      <c r="X52" s="3247"/>
      <c r="Y52" s="3247"/>
      <c r="Z52" s="3247"/>
      <c r="AA52" s="3247"/>
      <c r="AB52" s="3247"/>
      <c r="AC52" s="3247"/>
      <c r="AD52" s="3247"/>
      <c r="AE52" s="3247"/>
      <c r="AF52" s="3247"/>
      <c r="AG52" s="3247"/>
      <c r="AH52" s="3247"/>
      <c r="AI52" s="3247"/>
      <c r="AJ52" s="2908"/>
      <c r="AK52" s="3247"/>
      <c r="AL52" s="3297"/>
      <c r="AM52" s="2553"/>
      <c r="AN52" s="2391"/>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c r="BX52" s="433"/>
      <c r="BY52" s="433"/>
      <c r="BZ52" s="433"/>
      <c r="CA52" s="433"/>
      <c r="CB52" s="433"/>
      <c r="CC52" s="433"/>
      <c r="CD52" s="433"/>
      <c r="CE52" s="433"/>
      <c r="CF52" s="433"/>
      <c r="CG52" s="433"/>
      <c r="CH52" s="433"/>
      <c r="CI52" s="433"/>
      <c r="CJ52" s="433"/>
      <c r="CK52" s="433"/>
      <c r="CL52" s="433"/>
      <c r="CM52" s="433"/>
      <c r="CN52" s="433"/>
      <c r="CO52" s="433"/>
      <c r="CP52" s="433"/>
      <c r="CQ52" s="433"/>
      <c r="CR52" s="433"/>
      <c r="CS52" s="433"/>
      <c r="CT52" s="433"/>
      <c r="CU52" s="433"/>
      <c r="CV52" s="433"/>
      <c r="CW52" s="433"/>
      <c r="CX52" s="433"/>
      <c r="CY52" s="433"/>
      <c r="CZ52" s="433"/>
      <c r="DA52" s="433"/>
      <c r="DB52" s="433"/>
      <c r="DC52" s="433"/>
      <c r="DD52" s="433"/>
      <c r="DE52" s="433"/>
      <c r="DF52" s="433"/>
      <c r="DG52" s="433"/>
      <c r="DH52" s="433"/>
      <c r="DI52" s="433"/>
      <c r="DJ52" s="433"/>
      <c r="DK52" s="433"/>
      <c r="DL52" s="433"/>
      <c r="DM52" s="433"/>
      <c r="DN52" s="433"/>
      <c r="DO52" s="433"/>
      <c r="DP52" s="433"/>
      <c r="DQ52" s="433"/>
      <c r="DR52" s="433"/>
      <c r="DS52" s="433"/>
      <c r="DT52" s="433"/>
      <c r="DU52" s="433"/>
      <c r="DV52" s="433"/>
      <c r="DW52" s="433"/>
      <c r="DX52" s="433"/>
      <c r="DY52" s="433"/>
      <c r="DZ52" s="433"/>
      <c r="EA52" s="433"/>
      <c r="EB52" s="433"/>
      <c r="EC52" s="433"/>
      <c r="ED52" s="433"/>
      <c r="EE52" s="433"/>
      <c r="EF52" s="433"/>
      <c r="EG52" s="433"/>
      <c r="EH52" s="433"/>
      <c r="EI52" s="433"/>
      <c r="EJ52" s="433"/>
      <c r="EK52" s="433"/>
      <c r="EL52" s="433"/>
      <c r="EM52" s="433"/>
      <c r="EN52" s="433"/>
      <c r="EO52" s="433"/>
      <c r="EP52" s="433"/>
      <c r="EQ52" s="433"/>
      <c r="ER52" s="433"/>
      <c r="ES52" s="433"/>
      <c r="ET52" s="433"/>
      <c r="EU52" s="433"/>
      <c r="EV52" s="433"/>
      <c r="EW52" s="433"/>
      <c r="EX52" s="433"/>
      <c r="EY52" s="433"/>
      <c r="EZ52" s="433"/>
      <c r="FA52" s="433"/>
      <c r="FB52" s="433"/>
      <c r="FC52" s="433"/>
      <c r="FD52" s="433"/>
      <c r="FE52" s="433"/>
      <c r="FF52" s="433"/>
      <c r="FG52" s="433"/>
      <c r="FH52" s="433"/>
      <c r="FI52" s="433"/>
      <c r="FJ52" s="433"/>
      <c r="FK52" s="433"/>
      <c r="FL52" s="433"/>
      <c r="FM52" s="433"/>
      <c r="FN52" s="433"/>
      <c r="FO52" s="433"/>
      <c r="FP52" s="433"/>
      <c r="FQ52" s="433"/>
      <c r="FR52" s="433"/>
      <c r="FS52" s="433"/>
      <c r="FT52" s="433"/>
      <c r="FU52" s="433"/>
      <c r="FV52" s="433"/>
      <c r="FW52" s="433"/>
      <c r="FX52" s="433"/>
      <c r="FY52" s="433"/>
      <c r="FZ52" s="433"/>
      <c r="GA52" s="433"/>
      <c r="GB52" s="433"/>
      <c r="GC52" s="433"/>
      <c r="GD52" s="433"/>
      <c r="GE52" s="433"/>
      <c r="GF52" s="433"/>
      <c r="GG52" s="433"/>
      <c r="GH52" s="433"/>
      <c r="GI52" s="433"/>
      <c r="GJ52" s="433"/>
      <c r="GK52" s="433"/>
      <c r="GL52" s="433"/>
      <c r="GM52" s="433"/>
      <c r="GN52" s="433"/>
      <c r="GO52" s="433"/>
      <c r="GP52" s="433"/>
      <c r="GQ52" s="433"/>
      <c r="GR52" s="433"/>
      <c r="GS52" s="433"/>
      <c r="GT52" s="433"/>
      <c r="GU52" s="433"/>
      <c r="GV52" s="433"/>
      <c r="GW52" s="433"/>
      <c r="GX52" s="433"/>
      <c r="GY52" s="433"/>
      <c r="GZ52" s="433"/>
      <c r="HA52" s="433"/>
      <c r="HB52" s="433"/>
      <c r="HC52" s="433"/>
      <c r="HD52" s="433"/>
      <c r="HE52" s="433"/>
      <c r="HF52" s="433"/>
      <c r="HG52" s="433"/>
      <c r="HH52" s="433"/>
      <c r="HI52" s="433"/>
      <c r="HJ52" s="433"/>
      <c r="HK52" s="433"/>
      <c r="HL52" s="433"/>
      <c r="HM52" s="433"/>
      <c r="HN52" s="433"/>
      <c r="HO52" s="433"/>
      <c r="HP52" s="433"/>
      <c r="HQ52" s="433"/>
      <c r="HR52" s="433"/>
      <c r="HS52" s="433"/>
      <c r="HT52" s="433"/>
      <c r="HU52" s="433"/>
      <c r="HV52" s="433"/>
      <c r="HW52" s="433"/>
      <c r="HX52" s="433"/>
      <c r="HY52" s="433"/>
      <c r="HZ52" s="433"/>
      <c r="IA52" s="433"/>
      <c r="IB52" s="433"/>
      <c r="IC52" s="433"/>
      <c r="ID52" s="433"/>
      <c r="IE52" s="433"/>
    </row>
    <row r="53" spans="1:239" ht="63.75" customHeight="1" x14ac:dyDescent="0.2">
      <c r="A53" s="444"/>
      <c r="B53" s="445"/>
      <c r="C53" s="428"/>
      <c r="D53" s="429"/>
      <c r="E53" s="428"/>
      <c r="F53" s="429"/>
      <c r="G53" s="2202"/>
      <c r="H53" s="2182"/>
      <c r="I53" s="2336"/>
      <c r="J53" s="3205"/>
      <c r="K53" s="3194"/>
      <c r="L53" s="3206"/>
      <c r="M53" s="3197"/>
      <c r="N53" s="3263"/>
      <c r="O53" s="3225"/>
      <c r="P53" s="3197"/>
      <c r="Q53" s="2991"/>
      <c r="R53" s="1323" t="s">
        <v>1466</v>
      </c>
      <c r="S53" s="1816">
        <v>42000000</v>
      </c>
      <c r="T53" s="1749">
        <v>20</v>
      </c>
      <c r="U53" s="1749" t="s">
        <v>61</v>
      </c>
      <c r="V53" s="3247"/>
      <c r="W53" s="3247"/>
      <c r="X53" s="3247"/>
      <c r="Y53" s="3247"/>
      <c r="Z53" s="3247"/>
      <c r="AA53" s="3247"/>
      <c r="AB53" s="3247"/>
      <c r="AC53" s="3247"/>
      <c r="AD53" s="3247"/>
      <c r="AE53" s="3247"/>
      <c r="AF53" s="3247"/>
      <c r="AG53" s="3247"/>
      <c r="AH53" s="3247"/>
      <c r="AI53" s="3247"/>
      <c r="AJ53" s="2908"/>
      <c r="AK53" s="3247"/>
      <c r="AL53" s="3297"/>
      <c r="AM53" s="2553"/>
      <c r="AN53" s="2391"/>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3"/>
      <c r="BX53" s="433"/>
      <c r="BY53" s="433"/>
      <c r="BZ53" s="433"/>
      <c r="CA53" s="433"/>
      <c r="CB53" s="433"/>
      <c r="CC53" s="433"/>
      <c r="CD53" s="433"/>
      <c r="CE53" s="433"/>
      <c r="CF53" s="433"/>
      <c r="CG53" s="433"/>
      <c r="CH53" s="433"/>
      <c r="CI53" s="433"/>
      <c r="CJ53" s="433"/>
      <c r="CK53" s="433"/>
      <c r="CL53" s="433"/>
      <c r="CM53" s="433"/>
      <c r="CN53" s="433"/>
      <c r="CO53" s="433"/>
      <c r="CP53" s="433"/>
      <c r="CQ53" s="433"/>
      <c r="CR53" s="433"/>
      <c r="CS53" s="433"/>
      <c r="CT53" s="433"/>
      <c r="CU53" s="433"/>
      <c r="CV53" s="433"/>
      <c r="CW53" s="433"/>
      <c r="CX53" s="433"/>
      <c r="CY53" s="433"/>
      <c r="CZ53" s="433"/>
      <c r="DA53" s="433"/>
      <c r="DB53" s="433"/>
      <c r="DC53" s="433"/>
      <c r="DD53" s="433"/>
      <c r="DE53" s="433"/>
      <c r="DF53" s="433"/>
      <c r="DG53" s="433"/>
      <c r="DH53" s="433"/>
      <c r="DI53" s="433"/>
      <c r="DJ53" s="433"/>
      <c r="DK53" s="433"/>
      <c r="DL53" s="433"/>
      <c r="DM53" s="433"/>
      <c r="DN53" s="433"/>
      <c r="DO53" s="433"/>
      <c r="DP53" s="433"/>
      <c r="DQ53" s="433"/>
      <c r="DR53" s="433"/>
      <c r="DS53" s="433"/>
      <c r="DT53" s="433"/>
      <c r="DU53" s="433"/>
      <c r="DV53" s="433"/>
      <c r="DW53" s="433"/>
      <c r="DX53" s="433"/>
      <c r="DY53" s="433"/>
      <c r="DZ53" s="433"/>
      <c r="EA53" s="433"/>
      <c r="EB53" s="433"/>
      <c r="EC53" s="433"/>
      <c r="ED53" s="433"/>
      <c r="EE53" s="433"/>
      <c r="EF53" s="433"/>
      <c r="EG53" s="433"/>
      <c r="EH53" s="433"/>
      <c r="EI53" s="433"/>
      <c r="EJ53" s="433"/>
      <c r="EK53" s="433"/>
      <c r="EL53" s="433"/>
      <c r="EM53" s="433"/>
      <c r="EN53" s="433"/>
      <c r="EO53" s="433"/>
      <c r="EP53" s="433"/>
      <c r="EQ53" s="433"/>
      <c r="ER53" s="433"/>
      <c r="ES53" s="433"/>
      <c r="ET53" s="433"/>
      <c r="EU53" s="433"/>
      <c r="EV53" s="433"/>
      <c r="EW53" s="433"/>
      <c r="EX53" s="433"/>
      <c r="EY53" s="433"/>
      <c r="EZ53" s="433"/>
      <c r="FA53" s="433"/>
      <c r="FB53" s="433"/>
      <c r="FC53" s="433"/>
      <c r="FD53" s="433"/>
      <c r="FE53" s="433"/>
      <c r="FF53" s="433"/>
      <c r="FG53" s="433"/>
      <c r="FH53" s="433"/>
      <c r="FI53" s="433"/>
      <c r="FJ53" s="433"/>
      <c r="FK53" s="433"/>
      <c r="FL53" s="433"/>
      <c r="FM53" s="433"/>
      <c r="FN53" s="433"/>
      <c r="FO53" s="433"/>
      <c r="FP53" s="433"/>
      <c r="FQ53" s="433"/>
      <c r="FR53" s="433"/>
      <c r="FS53" s="433"/>
      <c r="FT53" s="433"/>
      <c r="FU53" s="433"/>
      <c r="FV53" s="433"/>
      <c r="FW53" s="433"/>
      <c r="FX53" s="433"/>
      <c r="FY53" s="433"/>
      <c r="FZ53" s="433"/>
      <c r="GA53" s="433"/>
      <c r="GB53" s="433"/>
      <c r="GC53" s="433"/>
      <c r="GD53" s="433"/>
      <c r="GE53" s="433"/>
      <c r="GF53" s="433"/>
      <c r="GG53" s="433"/>
      <c r="GH53" s="433"/>
      <c r="GI53" s="433"/>
      <c r="GJ53" s="433"/>
      <c r="GK53" s="433"/>
      <c r="GL53" s="433"/>
      <c r="GM53" s="433"/>
      <c r="GN53" s="433"/>
      <c r="GO53" s="433"/>
      <c r="GP53" s="433"/>
      <c r="GQ53" s="433"/>
      <c r="GR53" s="433"/>
      <c r="GS53" s="433"/>
      <c r="GT53" s="433"/>
      <c r="GU53" s="433"/>
      <c r="GV53" s="433"/>
      <c r="GW53" s="433"/>
      <c r="GX53" s="433"/>
      <c r="GY53" s="433"/>
      <c r="GZ53" s="433"/>
      <c r="HA53" s="433"/>
      <c r="HB53" s="433"/>
      <c r="HC53" s="433"/>
      <c r="HD53" s="433"/>
      <c r="HE53" s="433"/>
      <c r="HF53" s="433"/>
      <c r="HG53" s="433"/>
      <c r="HH53" s="433"/>
      <c r="HI53" s="433"/>
      <c r="HJ53" s="433"/>
      <c r="HK53" s="433"/>
      <c r="HL53" s="433"/>
      <c r="HM53" s="433"/>
      <c r="HN53" s="433"/>
      <c r="HO53" s="433"/>
      <c r="HP53" s="433"/>
      <c r="HQ53" s="433"/>
      <c r="HR53" s="433"/>
      <c r="HS53" s="433"/>
      <c r="HT53" s="433"/>
      <c r="HU53" s="433"/>
      <c r="HV53" s="433"/>
      <c r="HW53" s="433"/>
      <c r="HX53" s="433"/>
      <c r="HY53" s="433"/>
      <c r="HZ53" s="433"/>
      <c r="IA53" s="433"/>
      <c r="IB53" s="433"/>
      <c r="IC53" s="433"/>
      <c r="ID53" s="433"/>
      <c r="IE53" s="433"/>
    </row>
    <row r="54" spans="1:239" ht="65.25" customHeight="1" x14ac:dyDescent="0.2">
      <c r="A54" s="444"/>
      <c r="B54" s="445"/>
      <c r="C54" s="428"/>
      <c r="D54" s="429"/>
      <c r="E54" s="428"/>
      <c r="F54" s="429"/>
      <c r="G54" s="2202"/>
      <c r="H54" s="2182"/>
      <c r="I54" s="2336"/>
      <c r="J54" s="3205"/>
      <c r="K54" s="3194"/>
      <c r="L54" s="3206"/>
      <c r="M54" s="3197"/>
      <c r="N54" s="3263"/>
      <c r="O54" s="3225"/>
      <c r="P54" s="3197"/>
      <c r="Q54" s="2991"/>
      <c r="R54" s="1323" t="s">
        <v>1467</v>
      </c>
      <c r="S54" s="1816">
        <v>14000000</v>
      </c>
      <c r="T54" s="1749">
        <v>20</v>
      </c>
      <c r="U54" s="1749" t="s">
        <v>61</v>
      </c>
      <c r="V54" s="3247"/>
      <c r="W54" s="3247"/>
      <c r="X54" s="3247"/>
      <c r="Y54" s="3247"/>
      <c r="Z54" s="3247"/>
      <c r="AA54" s="3247"/>
      <c r="AB54" s="3247"/>
      <c r="AC54" s="3247"/>
      <c r="AD54" s="3247"/>
      <c r="AE54" s="3247"/>
      <c r="AF54" s="3247"/>
      <c r="AG54" s="3247"/>
      <c r="AH54" s="3247"/>
      <c r="AI54" s="3247"/>
      <c r="AJ54" s="2908"/>
      <c r="AK54" s="3247"/>
      <c r="AL54" s="3297"/>
      <c r="AM54" s="2553"/>
      <c r="AN54" s="2391"/>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3"/>
      <c r="BR54" s="433"/>
      <c r="BS54" s="433"/>
      <c r="BT54" s="433"/>
      <c r="BU54" s="433"/>
      <c r="BV54" s="433"/>
      <c r="BW54" s="433"/>
      <c r="BX54" s="433"/>
      <c r="BY54" s="433"/>
      <c r="BZ54" s="433"/>
      <c r="CA54" s="433"/>
      <c r="CB54" s="433"/>
      <c r="CC54" s="433"/>
      <c r="CD54" s="433"/>
      <c r="CE54" s="433"/>
      <c r="CF54" s="433"/>
      <c r="CG54" s="433"/>
      <c r="CH54" s="433"/>
      <c r="CI54" s="433"/>
      <c r="CJ54" s="433"/>
      <c r="CK54" s="433"/>
      <c r="CL54" s="433"/>
      <c r="CM54" s="433"/>
      <c r="CN54" s="433"/>
      <c r="CO54" s="433"/>
      <c r="CP54" s="433"/>
      <c r="CQ54" s="433"/>
      <c r="CR54" s="433"/>
      <c r="CS54" s="433"/>
      <c r="CT54" s="433"/>
      <c r="CU54" s="433"/>
      <c r="CV54" s="433"/>
      <c r="CW54" s="433"/>
      <c r="CX54" s="433"/>
      <c r="CY54" s="433"/>
      <c r="CZ54" s="433"/>
      <c r="DA54" s="433"/>
      <c r="DB54" s="433"/>
      <c r="DC54" s="433"/>
      <c r="DD54" s="433"/>
      <c r="DE54" s="433"/>
      <c r="DF54" s="433"/>
      <c r="DG54" s="433"/>
      <c r="DH54" s="433"/>
      <c r="DI54" s="433"/>
      <c r="DJ54" s="433"/>
      <c r="DK54" s="433"/>
      <c r="DL54" s="433"/>
      <c r="DM54" s="433"/>
      <c r="DN54" s="433"/>
      <c r="DO54" s="433"/>
      <c r="DP54" s="433"/>
      <c r="DQ54" s="433"/>
      <c r="DR54" s="433"/>
      <c r="DS54" s="433"/>
      <c r="DT54" s="433"/>
      <c r="DU54" s="433"/>
      <c r="DV54" s="433"/>
      <c r="DW54" s="433"/>
      <c r="DX54" s="433"/>
      <c r="DY54" s="433"/>
      <c r="DZ54" s="433"/>
      <c r="EA54" s="433"/>
      <c r="EB54" s="433"/>
      <c r="EC54" s="433"/>
      <c r="ED54" s="433"/>
      <c r="EE54" s="433"/>
      <c r="EF54" s="433"/>
      <c r="EG54" s="433"/>
      <c r="EH54" s="433"/>
      <c r="EI54" s="433"/>
      <c r="EJ54" s="433"/>
      <c r="EK54" s="433"/>
      <c r="EL54" s="433"/>
      <c r="EM54" s="433"/>
      <c r="EN54" s="433"/>
      <c r="EO54" s="433"/>
      <c r="EP54" s="433"/>
      <c r="EQ54" s="433"/>
      <c r="ER54" s="433"/>
      <c r="ES54" s="433"/>
      <c r="ET54" s="433"/>
      <c r="EU54" s="433"/>
      <c r="EV54" s="433"/>
      <c r="EW54" s="433"/>
      <c r="EX54" s="433"/>
      <c r="EY54" s="433"/>
      <c r="EZ54" s="433"/>
      <c r="FA54" s="433"/>
      <c r="FB54" s="433"/>
      <c r="FC54" s="433"/>
      <c r="FD54" s="433"/>
      <c r="FE54" s="433"/>
      <c r="FF54" s="433"/>
      <c r="FG54" s="433"/>
      <c r="FH54" s="433"/>
      <c r="FI54" s="433"/>
      <c r="FJ54" s="433"/>
      <c r="FK54" s="433"/>
      <c r="FL54" s="433"/>
      <c r="FM54" s="433"/>
      <c r="FN54" s="433"/>
      <c r="FO54" s="433"/>
      <c r="FP54" s="433"/>
      <c r="FQ54" s="433"/>
      <c r="FR54" s="433"/>
      <c r="FS54" s="433"/>
      <c r="FT54" s="433"/>
      <c r="FU54" s="433"/>
      <c r="FV54" s="433"/>
      <c r="FW54" s="433"/>
      <c r="FX54" s="433"/>
      <c r="FY54" s="433"/>
      <c r="FZ54" s="433"/>
      <c r="GA54" s="433"/>
      <c r="GB54" s="433"/>
      <c r="GC54" s="433"/>
      <c r="GD54" s="433"/>
      <c r="GE54" s="433"/>
      <c r="GF54" s="433"/>
      <c r="GG54" s="433"/>
      <c r="GH54" s="433"/>
      <c r="GI54" s="433"/>
      <c r="GJ54" s="433"/>
      <c r="GK54" s="433"/>
      <c r="GL54" s="433"/>
      <c r="GM54" s="433"/>
      <c r="GN54" s="433"/>
      <c r="GO54" s="433"/>
      <c r="GP54" s="433"/>
      <c r="GQ54" s="433"/>
      <c r="GR54" s="433"/>
      <c r="GS54" s="433"/>
      <c r="GT54" s="433"/>
      <c r="GU54" s="433"/>
      <c r="GV54" s="433"/>
      <c r="GW54" s="433"/>
      <c r="GX54" s="433"/>
      <c r="GY54" s="433"/>
      <c r="GZ54" s="433"/>
      <c r="HA54" s="433"/>
      <c r="HB54" s="433"/>
      <c r="HC54" s="433"/>
      <c r="HD54" s="433"/>
      <c r="HE54" s="433"/>
      <c r="HF54" s="433"/>
      <c r="HG54" s="433"/>
      <c r="HH54" s="433"/>
      <c r="HI54" s="433"/>
      <c r="HJ54" s="433"/>
      <c r="HK54" s="433"/>
      <c r="HL54" s="433"/>
      <c r="HM54" s="433"/>
      <c r="HN54" s="433"/>
      <c r="HO54" s="433"/>
      <c r="HP54" s="433"/>
      <c r="HQ54" s="433"/>
      <c r="HR54" s="433"/>
      <c r="HS54" s="433"/>
      <c r="HT54" s="433"/>
      <c r="HU54" s="433"/>
      <c r="HV54" s="433"/>
      <c r="HW54" s="433"/>
      <c r="HX54" s="433"/>
      <c r="HY54" s="433"/>
      <c r="HZ54" s="433"/>
      <c r="IA54" s="433"/>
      <c r="IB54" s="433"/>
      <c r="IC54" s="433"/>
      <c r="ID54" s="433"/>
      <c r="IE54" s="433"/>
    </row>
    <row r="55" spans="1:239" ht="46.5" customHeight="1" x14ac:dyDescent="0.2">
      <c r="A55" s="444"/>
      <c r="B55" s="445"/>
      <c r="C55" s="428"/>
      <c r="D55" s="429"/>
      <c r="E55" s="428"/>
      <c r="F55" s="429"/>
      <c r="G55" s="2202"/>
      <c r="H55" s="2182"/>
      <c r="I55" s="2336"/>
      <c r="J55" s="3205"/>
      <c r="K55" s="3194"/>
      <c r="L55" s="3206"/>
      <c r="M55" s="3197"/>
      <c r="N55" s="3263"/>
      <c r="O55" s="3225"/>
      <c r="P55" s="3197"/>
      <c r="Q55" s="2991"/>
      <c r="R55" s="1323" t="s">
        <v>1468</v>
      </c>
      <c r="S55" s="1816">
        <v>9000000</v>
      </c>
      <c r="T55" s="1749">
        <v>20</v>
      </c>
      <c r="U55" s="1749" t="s">
        <v>61</v>
      </c>
      <c r="V55" s="3247"/>
      <c r="W55" s="3247"/>
      <c r="X55" s="3247"/>
      <c r="Y55" s="3247"/>
      <c r="Z55" s="3247"/>
      <c r="AA55" s="3247"/>
      <c r="AB55" s="3247"/>
      <c r="AC55" s="3247"/>
      <c r="AD55" s="3247"/>
      <c r="AE55" s="3247"/>
      <c r="AF55" s="3247"/>
      <c r="AG55" s="3247"/>
      <c r="AH55" s="3247"/>
      <c r="AI55" s="3247"/>
      <c r="AJ55" s="2908"/>
      <c r="AK55" s="3247"/>
      <c r="AL55" s="3297"/>
      <c r="AM55" s="2553"/>
      <c r="AN55" s="2391"/>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3"/>
      <c r="BX55" s="433"/>
      <c r="BY55" s="433"/>
      <c r="BZ55" s="433"/>
      <c r="CA55" s="433"/>
      <c r="CB55" s="433"/>
      <c r="CC55" s="433"/>
      <c r="CD55" s="433"/>
      <c r="CE55" s="433"/>
      <c r="CF55" s="433"/>
      <c r="CG55" s="433"/>
      <c r="CH55" s="433"/>
      <c r="CI55" s="433"/>
      <c r="CJ55" s="433"/>
      <c r="CK55" s="433"/>
      <c r="CL55" s="433"/>
      <c r="CM55" s="433"/>
      <c r="CN55" s="433"/>
      <c r="CO55" s="433"/>
      <c r="CP55" s="433"/>
      <c r="CQ55" s="433"/>
      <c r="CR55" s="433"/>
      <c r="CS55" s="433"/>
      <c r="CT55" s="433"/>
      <c r="CU55" s="433"/>
      <c r="CV55" s="433"/>
      <c r="CW55" s="433"/>
      <c r="CX55" s="433"/>
      <c r="CY55" s="433"/>
      <c r="CZ55" s="433"/>
      <c r="DA55" s="433"/>
      <c r="DB55" s="433"/>
      <c r="DC55" s="433"/>
      <c r="DD55" s="433"/>
      <c r="DE55" s="433"/>
      <c r="DF55" s="433"/>
      <c r="DG55" s="433"/>
      <c r="DH55" s="433"/>
      <c r="DI55" s="433"/>
      <c r="DJ55" s="433"/>
      <c r="DK55" s="433"/>
      <c r="DL55" s="433"/>
      <c r="DM55" s="433"/>
      <c r="DN55" s="433"/>
      <c r="DO55" s="433"/>
      <c r="DP55" s="433"/>
      <c r="DQ55" s="433"/>
      <c r="DR55" s="433"/>
      <c r="DS55" s="433"/>
      <c r="DT55" s="433"/>
      <c r="DU55" s="433"/>
      <c r="DV55" s="433"/>
      <c r="DW55" s="433"/>
      <c r="DX55" s="433"/>
      <c r="DY55" s="433"/>
      <c r="DZ55" s="433"/>
      <c r="EA55" s="433"/>
      <c r="EB55" s="433"/>
      <c r="EC55" s="433"/>
      <c r="ED55" s="433"/>
      <c r="EE55" s="433"/>
      <c r="EF55" s="433"/>
      <c r="EG55" s="433"/>
      <c r="EH55" s="433"/>
      <c r="EI55" s="433"/>
      <c r="EJ55" s="433"/>
      <c r="EK55" s="433"/>
      <c r="EL55" s="433"/>
      <c r="EM55" s="433"/>
      <c r="EN55" s="433"/>
      <c r="EO55" s="433"/>
      <c r="EP55" s="433"/>
      <c r="EQ55" s="433"/>
      <c r="ER55" s="433"/>
      <c r="ES55" s="433"/>
      <c r="ET55" s="433"/>
      <c r="EU55" s="433"/>
      <c r="EV55" s="433"/>
      <c r="EW55" s="433"/>
      <c r="EX55" s="433"/>
      <c r="EY55" s="433"/>
      <c r="EZ55" s="433"/>
      <c r="FA55" s="433"/>
      <c r="FB55" s="433"/>
      <c r="FC55" s="433"/>
      <c r="FD55" s="433"/>
      <c r="FE55" s="433"/>
      <c r="FF55" s="433"/>
      <c r="FG55" s="433"/>
      <c r="FH55" s="433"/>
      <c r="FI55" s="433"/>
      <c r="FJ55" s="433"/>
      <c r="FK55" s="433"/>
      <c r="FL55" s="433"/>
      <c r="FM55" s="433"/>
      <c r="FN55" s="433"/>
      <c r="FO55" s="433"/>
      <c r="FP55" s="433"/>
      <c r="FQ55" s="433"/>
      <c r="FR55" s="433"/>
      <c r="FS55" s="433"/>
      <c r="FT55" s="433"/>
      <c r="FU55" s="433"/>
      <c r="FV55" s="433"/>
      <c r="FW55" s="433"/>
      <c r="FX55" s="433"/>
      <c r="FY55" s="433"/>
      <c r="FZ55" s="433"/>
      <c r="GA55" s="433"/>
      <c r="GB55" s="433"/>
      <c r="GC55" s="433"/>
      <c r="GD55" s="433"/>
      <c r="GE55" s="433"/>
      <c r="GF55" s="433"/>
      <c r="GG55" s="433"/>
      <c r="GH55" s="433"/>
      <c r="GI55" s="433"/>
      <c r="GJ55" s="433"/>
      <c r="GK55" s="433"/>
      <c r="GL55" s="433"/>
      <c r="GM55" s="433"/>
      <c r="GN55" s="433"/>
      <c r="GO55" s="433"/>
      <c r="GP55" s="433"/>
      <c r="GQ55" s="433"/>
      <c r="GR55" s="433"/>
      <c r="GS55" s="433"/>
      <c r="GT55" s="433"/>
      <c r="GU55" s="433"/>
      <c r="GV55" s="433"/>
      <c r="GW55" s="433"/>
      <c r="GX55" s="433"/>
      <c r="GY55" s="433"/>
      <c r="GZ55" s="433"/>
      <c r="HA55" s="433"/>
      <c r="HB55" s="433"/>
      <c r="HC55" s="433"/>
      <c r="HD55" s="433"/>
      <c r="HE55" s="433"/>
      <c r="HF55" s="433"/>
      <c r="HG55" s="433"/>
      <c r="HH55" s="433"/>
      <c r="HI55" s="433"/>
      <c r="HJ55" s="433"/>
      <c r="HK55" s="433"/>
      <c r="HL55" s="433"/>
      <c r="HM55" s="433"/>
      <c r="HN55" s="433"/>
      <c r="HO55" s="433"/>
      <c r="HP55" s="433"/>
      <c r="HQ55" s="433"/>
      <c r="HR55" s="433"/>
      <c r="HS55" s="433"/>
      <c r="HT55" s="433"/>
      <c r="HU55" s="433"/>
      <c r="HV55" s="433"/>
      <c r="HW55" s="433"/>
      <c r="HX55" s="433"/>
      <c r="HY55" s="433"/>
      <c r="HZ55" s="433"/>
      <c r="IA55" s="433"/>
      <c r="IB55" s="433"/>
      <c r="IC55" s="433"/>
      <c r="ID55" s="433"/>
      <c r="IE55" s="433"/>
    </row>
    <row r="56" spans="1:239" ht="15" x14ac:dyDescent="0.2">
      <c r="A56" s="444"/>
      <c r="B56" s="445"/>
      <c r="C56" s="428"/>
      <c r="D56" s="429"/>
      <c r="E56" s="178">
        <v>61</v>
      </c>
      <c r="F56" s="919" t="s">
        <v>1469</v>
      </c>
      <c r="G56" s="451"/>
      <c r="H56" s="452"/>
      <c r="I56" s="452"/>
      <c r="J56" s="451"/>
      <c r="K56" s="451"/>
      <c r="L56" s="451"/>
      <c r="M56" s="452"/>
      <c r="N56" s="451"/>
      <c r="O56" s="451"/>
      <c r="P56" s="452"/>
      <c r="Q56" s="452"/>
      <c r="R56" s="452"/>
      <c r="S56" s="1840"/>
      <c r="T56" s="453"/>
      <c r="U56" s="452"/>
      <c r="V56" s="451"/>
      <c r="W56" s="451"/>
      <c r="X56" s="451"/>
      <c r="Y56" s="451"/>
      <c r="Z56" s="451"/>
      <c r="AA56" s="451"/>
      <c r="AB56" s="451"/>
      <c r="AC56" s="451"/>
      <c r="AD56" s="451"/>
      <c r="AE56" s="451"/>
      <c r="AF56" s="451"/>
      <c r="AG56" s="451"/>
      <c r="AH56" s="451"/>
      <c r="AI56" s="451"/>
      <c r="AJ56" s="451"/>
      <c r="AK56" s="859"/>
      <c r="AL56" s="451"/>
      <c r="AM56" s="451"/>
      <c r="AN56" s="454"/>
    </row>
    <row r="57" spans="1:239" s="433" customFormat="1" ht="68.25" customHeight="1" x14ac:dyDescent="0.2">
      <c r="A57" s="488"/>
      <c r="B57" s="489"/>
      <c r="C57" s="490"/>
      <c r="D57" s="491"/>
      <c r="E57" s="1192"/>
      <c r="F57" s="491"/>
      <c r="G57" s="2201">
        <v>190</v>
      </c>
      <c r="H57" s="2184" t="s">
        <v>1470</v>
      </c>
      <c r="I57" s="2184" t="s">
        <v>1471</v>
      </c>
      <c r="J57" s="3199">
        <v>1</v>
      </c>
      <c r="K57" s="3201" t="s">
        <v>1472</v>
      </c>
      <c r="L57" s="3203" t="s">
        <v>1473</v>
      </c>
      <c r="M57" s="2184" t="s">
        <v>1474</v>
      </c>
      <c r="N57" s="3254">
        <f>SUM(S57:S73)/O57</f>
        <v>1</v>
      </c>
      <c r="O57" s="3218">
        <f>SUM(S57:S73)</f>
        <v>200000000</v>
      </c>
      <c r="P57" s="3256" t="s">
        <v>1475</v>
      </c>
      <c r="Q57" s="2318" t="s">
        <v>1476</v>
      </c>
      <c r="R57" s="1388" t="s">
        <v>1477</v>
      </c>
      <c r="S57" s="1843">
        <v>5500000</v>
      </c>
      <c r="T57" s="1746">
        <v>20</v>
      </c>
      <c r="U57" s="1749" t="s">
        <v>61</v>
      </c>
      <c r="V57" s="3295">
        <v>2360</v>
      </c>
      <c r="W57" s="3295">
        <v>2360</v>
      </c>
      <c r="X57" s="3295">
        <v>1500</v>
      </c>
      <c r="Y57" s="3295">
        <v>480</v>
      </c>
      <c r="Z57" s="3295">
        <v>1200</v>
      </c>
      <c r="AA57" s="3295">
        <v>1500</v>
      </c>
      <c r="AB57" s="3295">
        <v>20</v>
      </c>
      <c r="AC57" s="3295">
        <v>20</v>
      </c>
      <c r="AD57" s="3295">
        <v>0</v>
      </c>
      <c r="AE57" s="3295">
        <v>0</v>
      </c>
      <c r="AF57" s="3295">
        <v>0</v>
      </c>
      <c r="AG57" s="3295">
        <v>0</v>
      </c>
      <c r="AH57" s="3295">
        <v>1000</v>
      </c>
      <c r="AI57" s="3295">
        <v>0</v>
      </c>
      <c r="AJ57" s="3295">
        <v>0</v>
      </c>
      <c r="AK57" s="3295">
        <v>4720</v>
      </c>
      <c r="AL57" s="2370">
        <v>43832</v>
      </c>
      <c r="AM57" s="3298">
        <v>44196</v>
      </c>
      <c r="AN57" s="2847" t="s">
        <v>2060</v>
      </c>
    </row>
    <row r="58" spans="1:239" s="433" customFormat="1" ht="46.5" customHeight="1" x14ac:dyDescent="0.2">
      <c r="A58" s="488"/>
      <c r="B58" s="489"/>
      <c r="C58" s="490"/>
      <c r="D58" s="491"/>
      <c r="E58" s="490"/>
      <c r="F58" s="491"/>
      <c r="G58" s="2202"/>
      <c r="H58" s="2185"/>
      <c r="I58" s="2185"/>
      <c r="J58" s="3200"/>
      <c r="K58" s="3202"/>
      <c r="L58" s="3204"/>
      <c r="M58" s="2185"/>
      <c r="N58" s="3255"/>
      <c r="O58" s="3219"/>
      <c r="P58" s="3257"/>
      <c r="Q58" s="2319"/>
      <c r="R58" s="1388" t="s">
        <v>1478</v>
      </c>
      <c r="S58" s="1843">
        <v>8000000</v>
      </c>
      <c r="T58" s="1746">
        <v>20</v>
      </c>
      <c r="U58" s="1749" t="s">
        <v>61</v>
      </c>
      <c r="V58" s="3295"/>
      <c r="W58" s="3295"/>
      <c r="X58" s="3295"/>
      <c r="Y58" s="3295"/>
      <c r="Z58" s="3295"/>
      <c r="AA58" s="3295"/>
      <c r="AB58" s="3295"/>
      <c r="AC58" s="3295"/>
      <c r="AD58" s="3295"/>
      <c r="AE58" s="3295"/>
      <c r="AF58" s="3295"/>
      <c r="AG58" s="3295"/>
      <c r="AH58" s="3295"/>
      <c r="AI58" s="3295"/>
      <c r="AJ58" s="3295"/>
      <c r="AK58" s="3295"/>
      <c r="AL58" s="2320"/>
      <c r="AM58" s="3298"/>
      <c r="AN58" s="2195"/>
    </row>
    <row r="59" spans="1:239" s="433" customFormat="1" ht="69.75" customHeight="1" x14ac:dyDescent="0.2">
      <c r="A59" s="488"/>
      <c r="B59" s="489"/>
      <c r="C59" s="490"/>
      <c r="D59" s="491"/>
      <c r="E59" s="490"/>
      <c r="F59" s="491"/>
      <c r="G59" s="2202"/>
      <c r="H59" s="2185"/>
      <c r="I59" s="2185"/>
      <c r="J59" s="3200"/>
      <c r="K59" s="3202"/>
      <c r="L59" s="3204"/>
      <c r="M59" s="2185"/>
      <c r="N59" s="3255"/>
      <c r="O59" s="3219"/>
      <c r="P59" s="3257"/>
      <c r="Q59" s="2319"/>
      <c r="R59" s="1388" t="s">
        <v>1479</v>
      </c>
      <c r="S59" s="1843">
        <v>5000000</v>
      </c>
      <c r="T59" s="1746">
        <v>20</v>
      </c>
      <c r="U59" s="1749" t="s">
        <v>61</v>
      </c>
      <c r="V59" s="3295"/>
      <c r="W59" s="3295"/>
      <c r="X59" s="3295"/>
      <c r="Y59" s="3295"/>
      <c r="Z59" s="3295"/>
      <c r="AA59" s="3295"/>
      <c r="AB59" s="3295"/>
      <c r="AC59" s="3295"/>
      <c r="AD59" s="3295"/>
      <c r="AE59" s="3295"/>
      <c r="AF59" s="3295"/>
      <c r="AG59" s="3295"/>
      <c r="AH59" s="3295"/>
      <c r="AI59" s="3295"/>
      <c r="AJ59" s="3295"/>
      <c r="AK59" s="3295"/>
      <c r="AL59" s="2320"/>
      <c r="AM59" s="3298"/>
      <c r="AN59" s="2195"/>
    </row>
    <row r="60" spans="1:239" s="433" customFormat="1" ht="56.25" customHeight="1" x14ac:dyDescent="0.2">
      <c r="A60" s="488"/>
      <c r="B60" s="489"/>
      <c r="C60" s="490"/>
      <c r="D60" s="491"/>
      <c r="E60" s="490"/>
      <c r="F60" s="491"/>
      <c r="G60" s="2202"/>
      <c r="H60" s="2185"/>
      <c r="I60" s="2185"/>
      <c r="J60" s="3200"/>
      <c r="K60" s="3202"/>
      <c r="L60" s="3204"/>
      <c r="M60" s="2185"/>
      <c r="N60" s="3255"/>
      <c r="O60" s="3219"/>
      <c r="P60" s="3257"/>
      <c r="Q60" s="2319"/>
      <c r="R60" s="493" t="s">
        <v>1480</v>
      </c>
      <c r="S60" s="1843">
        <v>4000000</v>
      </c>
      <c r="T60" s="1746">
        <v>20</v>
      </c>
      <c r="U60" s="1749" t="s">
        <v>61</v>
      </c>
      <c r="V60" s="3295"/>
      <c r="W60" s="3295"/>
      <c r="X60" s="3295"/>
      <c r="Y60" s="3295"/>
      <c r="Z60" s="3295"/>
      <c r="AA60" s="3295"/>
      <c r="AB60" s="3295"/>
      <c r="AC60" s="3295"/>
      <c r="AD60" s="3295"/>
      <c r="AE60" s="3295"/>
      <c r="AF60" s="3295"/>
      <c r="AG60" s="3295"/>
      <c r="AH60" s="3295"/>
      <c r="AI60" s="3295"/>
      <c r="AJ60" s="3295"/>
      <c r="AK60" s="3295"/>
      <c r="AL60" s="2320"/>
      <c r="AM60" s="3298"/>
      <c r="AN60" s="2195"/>
    </row>
    <row r="61" spans="1:239" s="433" customFormat="1" ht="85.5" x14ac:dyDescent="0.2">
      <c r="A61" s="488"/>
      <c r="B61" s="489"/>
      <c r="C61" s="490"/>
      <c r="D61" s="491"/>
      <c r="E61" s="490"/>
      <c r="F61" s="491"/>
      <c r="G61" s="2202"/>
      <c r="H61" s="2185"/>
      <c r="I61" s="2185"/>
      <c r="J61" s="3200"/>
      <c r="K61" s="3202"/>
      <c r="L61" s="3204"/>
      <c r="M61" s="2185"/>
      <c r="N61" s="3255"/>
      <c r="O61" s="3219"/>
      <c r="P61" s="3257"/>
      <c r="Q61" s="2319"/>
      <c r="R61" s="1388" t="s">
        <v>1481</v>
      </c>
      <c r="S61" s="1844">
        <v>20000000</v>
      </c>
      <c r="T61" s="1746">
        <v>20</v>
      </c>
      <c r="U61" s="1749" t="s">
        <v>61</v>
      </c>
      <c r="V61" s="3295"/>
      <c r="W61" s="3295"/>
      <c r="X61" s="3295"/>
      <c r="Y61" s="3295"/>
      <c r="Z61" s="3295"/>
      <c r="AA61" s="3295"/>
      <c r="AB61" s="3295"/>
      <c r="AC61" s="3295"/>
      <c r="AD61" s="3295"/>
      <c r="AE61" s="3295"/>
      <c r="AF61" s="3295"/>
      <c r="AG61" s="3295"/>
      <c r="AH61" s="3295"/>
      <c r="AI61" s="3295"/>
      <c r="AJ61" s="3295"/>
      <c r="AK61" s="3295"/>
      <c r="AL61" s="2320"/>
      <c r="AM61" s="3298"/>
      <c r="AN61" s="2195"/>
    </row>
    <row r="62" spans="1:239" s="433" customFormat="1" ht="55.5" customHeight="1" x14ac:dyDescent="0.2">
      <c r="A62" s="488"/>
      <c r="B62" s="489"/>
      <c r="C62" s="490"/>
      <c r="D62" s="491"/>
      <c r="E62" s="490"/>
      <c r="F62" s="491"/>
      <c r="G62" s="2202"/>
      <c r="H62" s="2185"/>
      <c r="I62" s="2185"/>
      <c r="J62" s="3200"/>
      <c r="K62" s="3202"/>
      <c r="L62" s="3204"/>
      <c r="M62" s="2185"/>
      <c r="N62" s="3255"/>
      <c r="O62" s="3219"/>
      <c r="P62" s="3257"/>
      <c r="Q62" s="2319"/>
      <c r="R62" s="494" t="s">
        <v>1482</v>
      </c>
      <c r="S62" s="1844">
        <v>8500000</v>
      </c>
      <c r="T62" s="1746">
        <v>20</v>
      </c>
      <c r="U62" s="1749" t="s">
        <v>61</v>
      </c>
      <c r="V62" s="3295"/>
      <c r="W62" s="3295"/>
      <c r="X62" s="3295"/>
      <c r="Y62" s="3295"/>
      <c r="Z62" s="3295"/>
      <c r="AA62" s="3295"/>
      <c r="AB62" s="3295"/>
      <c r="AC62" s="3295"/>
      <c r="AD62" s="3295"/>
      <c r="AE62" s="3295"/>
      <c r="AF62" s="3295"/>
      <c r="AG62" s="3295"/>
      <c r="AH62" s="3295"/>
      <c r="AI62" s="3295"/>
      <c r="AJ62" s="3295"/>
      <c r="AK62" s="3295"/>
      <c r="AL62" s="2320"/>
      <c r="AM62" s="3298"/>
      <c r="AN62" s="2195"/>
    </row>
    <row r="63" spans="1:239" s="433" customFormat="1" ht="100.5" customHeight="1" x14ac:dyDescent="0.2">
      <c r="A63" s="488"/>
      <c r="B63" s="489"/>
      <c r="C63" s="490"/>
      <c r="D63" s="491"/>
      <c r="E63" s="490"/>
      <c r="F63" s="491"/>
      <c r="G63" s="2202"/>
      <c r="H63" s="2185"/>
      <c r="I63" s="2185"/>
      <c r="J63" s="3200"/>
      <c r="K63" s="3202"/>
      <c r="L63" s="3204"/>
      <c r="M63" s="2185"/>
      <c r="N63" s="3255"/>
      <c r="O63" s="3219"/>
      <c r="P63" s="3257"/>
      <c r="Q63" s="2319"/>
      <c r="R63" s="493" t="s">
        <v>1483</v>
      </c>
      <c r="S63" s="1844">
        <v>6000000</v>
      </c>
      <c r="T63" s="1746">
        <v>20</v>
      </c>
      <c r="U63" s="1749" t="s">
        <v>61</v>
      </c>
      <c r="V63" s="3295"/>
      <c r="W63" s="3295"/>
      <c r="X63" s="3295"/>
      <c r="Y63" s="3295"/>
      <c r="Z63" s="3295"/>
      <c r="AA63" s="3295"/>
      <c r="AB63" s="3295"/>
      <c r="AC63" s="3295"/>
      <c r="AD63" s="3295"/>
      <c r="AE63" s="3295"/>
      <c r="AF63" s="3295"/>
      <c r="AG63" s="3295"/>
      <c r="AH63" s="3295"/>
      <c r="AI63" s="3295"/>
      <c r="AJ63" s="3295"/>
      <c r="AK63" s="3295"/>
      <c r="AL63" s="2320"/>
      <c r="AM63" s="3298"/>
      <c r="AN63" s="2195"/>
    </row>
    <row r="64" spans="1:239" s="433" customFormat="1" ht="57.75" customHeight="1" x14ac:dyDescent="0.2">
      <c r="A64" s="488"/>
      <c r="B64" s="489"/>
      <c r="C64" s="490"/>
      <c r="D64" s="491"/>
      <c r="E64" s="490"/>
      <c r="F64" s="491"/>
      <c r="G64" s="2202"/>
      <c r="H64" s="2185"/>
      <c r="I64" s="2185"/>
      <c r="J64" s="3200"/>
      <c r="K64" s="3202"/>
      <c r="L64" s="3204"/>
      <c r="M64" s="2185"/>
      <c r="N64" s="3255"/>
      <c r="O64" s="3219"/>
      <c r="P64" s="3257"/>
      <c r="Q64" s="2319"/>
      <c r="R64" s="1388" t="s">
        <v>1484</v>
      </c>
      <c r="S64" s="1844">
        <v>10000000</v>
      </c>
      <c r="T64" s="1746">
        <v>20</v>
      </c>
      <c r="U64" s="1749" t="s">
        <v>61</v>
      </c>
      <c r="V64" s="3295"/>
      <c r="W64" s="3295"/>
      <c r="X64" s="3295"/>
      <c r="Y64" s="3295"/>
      <c r="Z64" s="3295"/>
      <c r="AA64" s="3295"/>
      <c r="AB64" s="3295"/>
      <c r="AC64" s="3295"/>
      <c r="AD64" s="3295"/>
      <c r="AE64" s="3295"/>
      <c r="AF64" s="3295"/>
      <c r="AG64" s="3295"/>
      <c r="AH64" s="3295"/>
      <c r="AI64" s="3295"/>
      <c r="AJ64" s="3295"/>
      <c r="AK64" s="3295"/>
      <c r="AL64" s="2320"/>
      <c r="AM64" s="3298"/>
      <c r="AN64" s="2195"/>
    </row>
    <row r="65" spans="1:239" s="433" customFormat="1" ht="64.5" customHeight="1" x14ac:dyDescent="0.2">
      <c r="A65" s="488"/>
      <c r="B65" s="489"/>
      <c r="C65" s="490"/>
      <c r="D65" s="491"/>
      <c r="E65" s="490"/>
      <c r="F65" s="491"/>
      <c r="G65" s="2202"/>
      <c r="H65" s="2185"/>
      <c r="I65" s="2185"/>
      <c r="J65" s="3200"/>
      <c r="K65" s="3202"/>
      <c r="L65" s="3204"/>
      <c r="M65" s="2185"/>
      <c r="N65" s="3255"/>
      <c r="O65" s="3219"/>
      <c r="P65" s="3257"/>
      <c r="Q65" s="2311"/>
      <c r="R65" s="1388" t="s">
        <v>1485</v>
      </c>
      <c r="S65" s="1844">
        <v>31000000</v>
      </c>
      <c r="T65" s="1746">
        <v>20</v>
      </c>
      <c r="U65" s="1749" t="s">
        <v>61</v>
      </c>
      <c r="V65" s="3295"/>
      <c r="W65" s="3295"/>
      <c r="X65" s="3295"/>
      <c r="Y65" s="3295"/>
      <c r="Z65" s="3295"/>
      <c r="AA65" s="3295"/>
      <c r="AB65" s="3295"/>
      <c r="AC65" s="3295"/>
      <c r="AD65" s="3295"/>
      <c r="AE65" s="3295"/>
      <c r="AF65" s="3295"/>
      <c r="AG65" s="3295"/>
      <c r="AH65" s="3295"/>
      <c r="AI65" s="3295"/>
      <c r="AJ65" s="3295"/>
      <c r="AK65" s="3295"/>
      <c r="AL65" s="2320"/>
      <c r="AM65" s="3298"/>
      <c r="AN65" s="2195"/>
    </row>
    <row r="66" spans="1:239" s="433" customFormat="1" ht="59.25" customHeight="1" x14ac:dyDescent="0.2">
      <c r="A66" s="488"/>
      <c r="B66" s="489"/>
      <c r="C66" s="490"/>
      <c r="D66" s="491"/>
      <c r="E66" s="490"/>
      <c r="F66" s="491"/>
      <c r="G66" s="2202"/>
      <c r="H66" s="2185"/>
      <c r="I66" s="2185"/>
      <c r="J66" s="3200"/>
      <c r="K66" s="3202"/>
      <c r="L66" s="3204"/>
      <c r="M66" s="2185"/>
      <c r="N66" s="3255"/>
      <c r="O66" s="3219"/>
      <c r="P66" s="3257"/>
      <c r="Q66" s="2318" t="s">
        <v>1486</v>
      </c>
      <c r="R66" s="1748" t="s">
        <v>1487</v>
      </c>
      <c r="S66" s="1845">
        <v>8000000</v>
      </c>
      <c r="T66" s="1746">
        <v>20</v>
      </c>
      <c r="U66" s="1749" t="s">
        <v>61</v>
      </c>
      <c r="V66" s="3295"/>
      <c r="W66" s="3295"/>
      <c r="X66" s="3295"/>
      <c r="Y66" s="3295"/>
      <c r="Z66" s="3295"/>
      <c r="AA66" s="3295"/>
      <c r="AB66" s="3295"/>
      <c r="AC66" s="3295"/>
      <c r="AD66" s="3295"/>
      <c r="AE66" s="3295"/>
      <c r="AF66" s="3295"/>
      <c r="AG66" s="3295"/>
      <c r="AH66" s="3295"/>
      <c r="AI66" s="3295"/>
      <c r="AJ66" s="3295"/>
      <c r="AK66" s="3295"/>
      <c r="AL66" s="2320"/>
      <c r="AM66" s="3298"/>
      <c r="AN66" s="2195"/>
    </row>
    <row r="67" spans="1:239" s="433" customFormat="1" ht="57.75" customHeight="1" x14ac:dyDescent="0.2">
      <c r="A67" s="488"/>
      <c r="B67" s="489"/>
      <c r="C67" s="490"/>
      <c r="D67" s="491"/>
      <c r="E67" s="490"/>
      <c r="F67" s="491"/>
      <c r="G67" s="2202"/>
      <c r="H67" s="2185"/>
      <c r="I67" s="2185"/>
      <c r="J67" s="3200"/>
      <c r="K67" s="3202"/>
      <c r="L67" s="3204"/>
      <c r="M67" s="2185"/>
      <c r="N67" s="3255"/>
      <c r="O67" s="3219"/>
      <c r="P67" s="3257"/>
      <c r="Q67" s="2319"/>
      <c r="R67" s="495" t="s">
        <v>1488</v>
      </c>
      <c r="S67" s="1845">
        <v>8500000</v>
      </c>
      <c r="T67" s="1746">
        <v>20</v>
      </c>
      <c r="U67" s="1749" t="s">
        <v>61</v>
      </c>
      <c r="V67" s="3295"/>
      <c r="W67" s="3295"/>
      <c r="X67" s="3295"/>
      <c r="Y67" s="3295"/>
      <c r="Z67" s="3295"/>
      <c r="AA67" s="3295"/>
      <c r="AB67" s="3295"/>
      <c r="AC67" s="3295"/>
      <c r="AD67" s="3295"/>
      <c r="AE67" s="3295"/>
      <c r="AF67" s="3295"/>
      <c r="AG67" s="3295"/>
      <c r="AH67" s="3295"/>
      <c r="AI67" s="3295"/>
      <c r="AJ67" s="3295"/>
      <c r="AK67" s="3295"/>
      <c r="AL67" s="2320"/>
      <c r="AM67" s="3298"/>
      <c r="AN67" s="2195"/>
    </row>
    <row r="68" spans="1:239" s="433" customFormat="1" ht="60" customHeight="1" x14ac:dyDescent="0.2">
      <c r="A68" s="488"/>
      <c r="B68" s="489"/>
      <c r="C68" s="490"/>
      <c r="D68" s="491"/>
      <c r="E68" s="490"/>
      <c r="F68" s="491"/>
      <c r="G68" s="2202"/>
      <c r="H68" s="2185"/>
      <c r="I68" s="2185"/>
      <c r="J68" s="3200"/>
      <c r="K68" s="3202"/>
      <c r="L68" s="3204"/>
      <c r="M68" s="2185"/>
      <c r="N68" s="3255"/>
      <c r="O68" s="3219"/>
      <c r="P68" s="3257"/>
      <c r="Q68" s="2319"/>
      <c r="R68" s="418" t="s">
        <v>1489</v>
      </c>
      <c r="S68" s="1844">
        <v>10500000</v>
      </c>
      <c r="T68" s="1746">
        <v>20</v>
      </c>
      <c r="U68" s="1749" t="s">
        <v>61</v>
      </c>
      <c r="V68" s="3295"/>
      <c r="W68" s="3295"/>
      <c r="X68" s="3295"/>
      <c r="Y68" s="3295"/>
      <c r="Z68" s="3295"/>
      <c r="AA68" s="3295"/>
      <c r="AB68" s="3295"/>
      <c r="AC68" s="3295"/>
      <c r="AD68" s="3295"/>
      <c r="AE68" s="3295"/>
      <c r="AF68" s="3295"/>
      <c r="AG68" s="3295"/>
      <c r="AH68" s="3295"/>
      <c r="AI68" s="3295"/>
      <c r="AJ68" s="3295"/>
      <c r="AK68" s="3295"/>
      <c r="AL68" s="2320"/>
      <c r="AM68" s="3298"/>
      <c r="AN68" s="2195"/>
    </row>
    <row r="69" spans="1:239" s="433" customFormat="1" ht="36.75" customHeight="1" x14ac:dyDescent="0.2">
      <c r="A69" s="488"/>
      <c r="B69" s="489"/>
      <c r="C69" s="490"/>
      <c r="D69" s="491"/>
      <c r="E69" s="490"/>
      <c r="F69" s="491"/>
      <c r="G69" s="2202"/>
      <c r="H69" s="2185"/>
      <c r="I69" s="2185"/>
      <c r="J69" s="3200"/>
      <c r="K69" s="3202"/>
      <c r="L69" s="3204"/>
      <c r="M69" s="2185"/>
      <c r="N69" s="3255"/>
      <c r="O69" s="3219"/>
      <c r="P69" s="3257"/>
      <c r="Q69" s="2319"/>
      <c r="R69" s="496" t="s">
        <v>1490</v>
      </c>
      <c r="S69" s="1844">
        <v>2500000</v>
      </c>
      <c r="T69" s="1746">
        <v>20</v>
      </c>
      <c r="U69" s="1749" t="s">
        <v>61</v>
      </c>
      <c r="V69" s="3295"/>
      <c r="W69" s="3295"/>
      <c r="X69" s="3295"/>
      <c r="Y69" s="3295"/>
      <c r="Z69" s="3295"/>
      <c r="AA69" s="3295"/>
      <c r="AB69" s="3295"/>
      <c r="AC69" s="3295"/>
      <c r="AD69" s="3295"/>
      <c r="AE69" s="3295"/>
      <c r="AF69" s="3295"/>
      <c r="AG69" s="3295"/>
      <c r="AH69" s="3295"/>
      <c r="AI69" s="3295"/>
      <c r="AJ69" s="3295"/>
      <c r="AK69" s="3295"/>
      <c r="AL69" s="2320"/>
      <c r="AM69" s="3298"/>
      <c r="AN69" s="2195"/>
    </row>
    <row r="70" spans="1:239" s="433" customFormat="1" ht="50.25" customHeight="1" x14ac:dyDescent="0.2">
      <c r="A70" s="488"/>
      <c r="B70" s="489"/>
      <c r="C70" s="490"/>
      <c r="D70" s="491"/>
      <c r="E70" s="490"/>
      <c r="F70" s="491"/>
      <c r="G70" s="2202"/>
      <c r="H70" s="2185"/>
      <c r="I70" s="2185"/>
      <c r="J70" s="3200"/>
      <c r="K70" s="3202"/>
      <c r="L70" s="3204"/>
      <c r="M70" s="2185"/>
      <c r="N70" s="3255"/>
      <c r="O70" s="3219"/>
      <c r="P70" s="3257"/>
      <c r="Q70" s="2319"/>
      <c r="R70" s="419" t="s">
        <v>1491</v>
      </c>
      <c r="S70" s="1844">
        <v>15000000</v>
      </c>
      <c r="T70" s="1746">
        <v>20</v>
      </c>
      <c r="U70" s="1749" t="s">
        <v>61</v>
      </c>
      <c r="V70" s="3295"/>
      <c r="W70" s="3295"/>
      <c r="X70" s="3295"/>
      <c r="Y70" s="3295"/>
      <c r="Z70" s="3295"/>
      <c r="AA70" s="3295"/>
      <c r="AB70" s="3295"/>
      <c r="AC70" s="3295"/>
      <c r="AD70" s="3295"/>
      <c r="AE70" s="3295"/>
      <c r="AF70" s="3295"/>
      <c r="AG70" s="3295"/>
      <c r="AH70" s="3295"/>
      <c r="AI70" s="3295"/>
      <c r="AJ70" s="3295"/>
      <c r="AK70" s="3295"/>
      <c r="AL70" s="2320"/>
      <c r="AM70" s="3298"/>
      <c r="AN70" s="2195"/>
    </row>
    <row r="71" spans="1:239" s="433" customFormat="1" ht="51.75" customHeight="1" x14ac:dyDescent="0.2">
      <c r="A71" s="488"/>
      <c r="B71" s="489"/>
      <c r="C71" s="490"/>
      <c r="D71" s="491"/>
      <c r="E71" s="490"/>
      <c r="F71" s="491"/>
      <c r="G71" s="2202"/>
      <c r="H71" s="2185"/>
      <c r="I71" s="2185"/>
      <c r="J71" s="3200"/>
      <c r="K71" s="3202"/>
      <c r="L71" s="3204"/>
      <c r="M71" s="2185"/>
      <c r="N71" s="3255"/>
      <c r="O71" s="3219"/>
      <c r="P71" s="3257"/>
      <c r="Q71" s="2319"/>
      <c r="R71" s="423" t="s">
        <v>1492</v>
      </c>
      <c r="S71" s="1844">
        <v>5500000</v>
      </c>
      <c r="T71" s="1746">
        <v>20</v>
      </c>
      <c r="U71" s="1749" t="s">
        <v>61</v>
      </c>
      <c r="V71" s="3295"/>
      <c r="W71" s="3295"/>
      <c r="X71" s="3295"/>
      <c r="Y71" s="3295"/>
      <c r="Z71" s="3295"/>
      <c r="AA71" s="3295"/>
      <c r="AB71" s="3295"/>
      <c r="AC71" s="3295"/>
      <c r="AD71" s="3295"/>
      <c r="AE71" s="3295"/>
      <c r="AF71" s="3295"/>
      <c r="AG71" s="3295"/>
      <c r="AH71" s="3295"/>
      <c r="AI71" s="3295"/>
      <c r="AJ71" s="3295"/>
      <c r="AK71" s="3295"/>
      <c r="AL71" s="2320"/>
      <c r="AM71" s="3298"/>
      <c r="AN71" s="2195"/>
    </row>
    <row r="72" spans="1:239" s="433" customFormat="1" ht="44.25" customHeight="1" x14ac:dyDescent="0.2">
      <c r="A72" s="488"/>
      <c r="B72" s="489"/>
      <c r="C72" s="490"/>
      <c r="D72" s="491"/>
      <c r="E72" s="490"/>
      <c r="F72" s="491"/>
      <c r="G72" s="2202"/>
      <c r="H72" s="2185"/>
      <c r="I72" s="2185"/>
      <c r="J72" s="3200"/>
      <c r="K72" s="3202"/>
      <c r="L72" s="3204"/>
      <c r="M72" s="2185"/>
      <c r="N72" s="3255"/>
      <c r="O72" s="3219"/>
      <c r="P72" s="3257"/>
      <c r="Q72" s="2319"/>
      <c r="R72" s="497" t="s">
        <v>1493</v>
      </c>
      <c r="S72" s="1844">
        <v>35000000</v>
      </c>
      <c r="T72" s="1746">
        <v>20</v>
      </c>
      <c r="U72" s="1749" t="s">
        <v>61</v>
      </c>
      <c r="V72" s="3295"/>
      <c r="W72" s="3295"/>
      <c r="X72" s="3295"/>
      <c r="Y72" s="3295"/>
      <c r="Z72" s="3295"/>
      <c r="AA72" s="3295"/>
      <c r="AB72" s="3295"/>
      <c r="AC72" s="3295"/>
      <c r="AD72" s="3295"/>
      <c r="AE72" s="3295"/>
      <c r="AF72" s="3295"/>
      <c r="AG72" s="3295"/>
      <c r="AH72" s="3295"/>
      <c r="AI72" s="3295"/>
      <c r="AJ72" s="3295"/>
      <c r="AK72" s="3295"/>
      <c r="AL72" s="2320"/>
      <c r="AM72" s="3298"/>
      <c r="AN72" s="2195"/>
    </row>
    <row r="73" spans="1:239" s="433" customFormat="1" ht="63" customHeight="1" x14ac:dyDescent="0.2">
      <c r="A73" s="488"/>
      <c r="B73" s="489"/>
      <c r="C73" s="490"/>
      <c r="D73" s="491"/>
      <c r="E73" s="490"/>
      <c r="F73" s="491"/>
      <c r="G73" s="2202"/>
      <c r="H73" s="2185"/>
      <c r="I73" s="2185"/>
      <c r="J73" s="3200"/>
      <c r="K73" s="3202"/>
      <c r="L73" s="3204"/>
      <c r="M73" s="2185"/>
      <c r="N73" s="3255"/>
      <c r="O73" s="3219"/>
      <c r="P73" s="3257"/>
      <c r="Q73" s="2319"/>
      <c r="R73" s="419" t="s">
        <v>2058</v>
      </c>
      <c r="S73" s="1844">
        <v>17000000</v>
      </c>
      <c r="T73" s="1746">
        <v>20</v>
      </c>
      <c r="U73" s="1749" t="s">
        <v>61</v>
      </c>
      <c r="V73" s="3296"/>
      <c r="W73" s="3296"/>
      <c r="X73" s="3296"/>
      <c r="Y73" s="3296"/>
      <c r="Z73" s="3296"/>
      <c r="AA73" s="3296"/>
      <c r="AB73" s="3296"/>
      <c r="AC73" s="3296"/>
      <c r="AD73" s="3296"/>
      <c r="AE73" s="3296"/>
      <c r="AF73" s="3296"/>
      <c r="AG73" s="3296"/>
      <c r="AH73" s="3296"/>
      <c r="AI73" s="3296"/>
      <c r="AJ73" s="3296"/>
      <c r="AK73" s="3296"/>
      <c r="AL73" s="3280"/>
      <c r="AM73" s="3298"/>
      <c r="AN73" s="2353"/>
    </row>
    <row r="74" spans="1:239" ht="15" x14ac:dyDescent="0.25">
      <c r="A74" s="444"/>
      <c r="B74" s="445"/>
      <c r="C74" s="978">
        <v>18</v>
      </c>
      <c r="D74" s="979" t="s">
        <v>1494</v>
      </c>
      <c r="E74" s="462"/>
      <c r="F74" s="462"/>
      <c r="G74" s="462"/>
      <c r="H74" s="457"/>
      <c r="I74" s="457"/>
      <c r="J74" s="462"/>
      <c r="K74" s="462"/>
      <c r="L74" s="462"/>
      <c r="M74" s="457"/>
      <c r="N74" s="462"/>
      <c r="O74" s="462"/>
      <c r="P74" s="457"/>
      <c r="Q74" s="457"/>
      <c r="R74" s="457"/>
      <c r="S74" s="1846"/>
      <c r="T74" s="1846"/>
      <c r="U74" s="1846"/>
      <c r="V74" s="1858"/>
      <c r="W74" s="1859"/>
      <c r="X74" s="1859"/>
      <c r="Y74" s="1859"/>
      <c r="Z74" s="1859"/>
      <c r="AA74" s="1859"/>
      <c r="AB74" s="1859"/>
      <c r="AC74" s="1859"/>
      <c r="AD74" s="1859"/>
      <c r="AE74" s="1859"/>
      <c r="AF74" s="1859"/>
      <c r="AG74" s="1859"/>
      <c r="AH74" s="1859"/>
      <c r="AI74" s="1859"/>
      <c r="AJ74" s="1859"/>
      <c r="AK74" s="1863"/>
      <c r="AL74" s="462"/>
      <c r="AM74" s="462"/>
      <c r="AN74" s="436"/>
      <c r="AO74" s="435"/>
      <c r="AP74" s="435"/>
      <c r="AQ74" s="435"/>
      <c r="AR74" s="435"/>
      <c r="AS74" s="435"/>
      <c r="AT74" s="435"/>
      <c r="AU74" s="435"/>
      <c r="AV74" s="435"/>
      <c r="AW74" s="435"/>
      <c r="AX74" s="435"/>
      <c r="AY74" s="435"/>
      <c r="AZ74" s="435"/>
      <c r="BA74" s="435"/>
      <c r="BB74" s="435"/>
      <c r="BC74" s="435"/>
      <c r="BD74" s="435"/>
      <c r="BE74" s="435"/>
      <c r="BF74" s="435"/>
      <c r="BG74" s="435"/>
      <c r="BH74" s="435"/>
      <c r="BI74" s="435"/>
      <c r="BJ74" s="435"/>
      <c r="BK74" s="435"/>
      <c r="BL74" s="435"/>
      <c r="BM74" s="435"/>
      <c r="BN74" s="435"/>
      <c r="BO74" s="435"/>
      <c r="BP74" s="435"/>
      <c r="BQ74" s="435"/>
      <c r="BR74" s="435"/>
      <c r="BS74" s="435"/>
      <c r="BT74" s="435"/>
      <c r="BU74" s="435"/>
      <c r="BV74" s="435"/>
      <c r="BW74" s="435"/>
      <c r="BX74" s="435"/>
      <c r="BY74" s="435"/>
      <c r="BZ74" s="435"/>
      <c r="CA74" s="435"/>
      <c r="CB74" s="435"/>
      <c r="CC74" s="435"/>
      <c r="CD74" s="435"/>
      <c r="CE74" s="435"/>
      <c r="CF74" s="435"/>
      <c r="CG74" s="435"/>
      <c r="CH74" s="435"/>
      <c r="CI74" s="435"/>
      <c r="CJ74" s="435"/>
      <c r="CK74" s="435"/>
      <c r="CL74" s="435"/>
      <c r="CM74" s="435"/>
      <c r="CN74" s="435"/>
      <c r="CO74" s="435"/>
      <c r="CP74" s="435"/>
      <c r="CQ74" s="435"/>
      <c r="CR74" s="435"/>
      <c r="CS74" s="435"/>
      <c r="CT74" s="435"/>
      <c r="CU74" s="435"/>
      <c r="CV74" s="435"/>
      <c r="CW74" s="435"/>
      <c r="CX74" s="435"/>
      <c r="CY74" s="435"/>
      <c r="CZ74" s="435"/>
      <c r="DA74" s="435"/>
      <c r="DB74" s="435"/>
      <c r="DC74" s="435"/>
      <c r="DD74" s="435"/>
      <c r="DE74" s="435"/>
      <c r="DF74" s="435"/>
      <c r="DG74" s="435"/>
      <c r="DH74" s="435"/>
      <c r="DI74" s="435"/>
      <c r="DJ74" s="435"/>
      <c r="DK74" s="435"/>
      <c r="DL74" s="435"/>
      <c r="DM74" s="435"/>
      <c r="DN74" s="435"/>
      <c r="DO74" s="435"/>
      <c r="DP74" s="435"/>
      <c r="DQ74" s="435"/>
      <c r="DR74" s="435"/>
      <c r="DS74" s="435"/>
      <c r="DT74" s="435"/>
      <c r="DU74" s="435"/>
      <c r="DV74" s="435"/>
      <c r="DW74" s="435"/>
      <c r="DX74" s="435"/>
      <c r="DY74" s="435"/>
      <c r="DZ74" s="435"/>
      <c r="EA74" s="435"/>
      <c r="EB74" s="435"/>
      <c r="EC74" s="435"/>
      <c r="ED74" s="435"/>
      <c r="EE74" s="435"/>
      <c r="EF74" s="435"/>
      <c r="EG74" s="435"/>
      <c r="EH74" s="435"/>
      <c r="EI74" s="435"/>
      <c r="EJ74" s="435"/>
      <c r="EK74" s="435"/>
      <c r="EL74" s="435"/>
      <c r="EM74" s="435"/>
      <c r="EN74" s="435"/>
      <c r="EO74" s="435"/>
      <c r="EP74" s="435"/>
      <c r="EQ74" s="435"/>
      <c r="ER74" s="435"/>
      <c r="ES74" s="435"/>
      <c r="ET74" s="435"/>
      <c r="EU74" s="435"/>
      <c r="EV74" s="435"/>
      <c r="EW74" s="435"/>
      <c r="EX74" s="435"/>
      <c r="EY74" s="435"/>
      <c r="EZ74" s="435"/>
      <c r="FA74" s="435"/>
      <c r="FB74" s="435"/>
      <c r="FC74" s="435"/>
      <c r="FD74" s="435"/>
      <c r="FE74" s="435"/>
      <c r="FF74" s="435"/>
      <c r="FG74" s="435"/>
      <c r="FH74" s="435"/>
      <c r="FI74" s="435"/>
      <c r="FJ74" s="435"/>
      <c r="FK74" s="435"/>
      <c r="FL74" s="435"/>
      <c r="FM74" s="435"/>
      <c r="FN74" s="435"/>
      <c r="FO74" s="435"/>
      <c r="FP74" s="435"/>
      <c r="FQ74" s="435"/>
      <c r="FR74" s="435"/>
      <c r="FS74" s="435"/>
      <c r="FT74" s="435"/>
      <c r="FU74" s="435"/>
      <c r="FV74" s="435"/>
      <c r="FW74" s="435"/>
      <c r="FX74" s="435"/>
      <c r="FY74" s="435"/>
      <c r="FZ74" s="435"/>
      <c r="GA74" s="435"/>
      <c r="GB74" s="435"/>
      <c r="GC74" s="435"/>
      <c r="GD74" s="435"/>
      <c r="GE74" s="435"/>
      <c r="GF74" s="435"/>
      <c r="GG74" s="435"/>
      <c r="GH74" s="435"/>
      <c r="GI74" s="435"/>
      <c r="GJ74" s="435"/>
      <c r="GK74" s="435"/>
      <c r="GL74" s="435"/>
      <c r="GM74" s="435"/>
      <c r="GN74" s="435"/>
      <c r="GO74" s="435"/>
      <c r="GP74" s="435"/>
      <c r="GQ74" s="435"/>
      <c r="GR74" s="435"/>
      <c r="GS74" s="435"/>
      <c r="GT74" s="435"/>
      <c r="GU74" s="435"/>
      <c r="GV74" s="435"/>
      <c r="GW74" s="435"/>
      <c r="GX74" s="435"/>
      <c r="GY74" s="435"/>
      <c r="GZ74" s="435"/>
      <c r="HA74" s="435"/>
      <c r="HB74" s="435"/>
      <c r="HC74" s="435"/>
      <c r="HD74" s="435"/>
      <c r="HE74" s="435"/>
      <c r="HF74" s="435"/>
      <c r="HG74" s="435"/>
      <c r="HH74" s="435"/>
      <c r="HI74" s="435"/>
      <c r="HJ74" s="435"/>
      <c r="HK74" s="435"/>
      <c r="HL74" s="435"/>
      <c r="HM74" s="435"/>
      <c r="HN74" s="435"/>
      <c r="HO74" s="435"/>
      <c r="HP74" s="435"/>
      <c r="HQ74" s="435"/>
      <c r="HR74" s="435"/>
      <c r="HS74" s="435"/>
      <c r="HT74" s="435"/>
      <c r="HU74" s="435"/>
      <c r="HV74" s="435"/>
      <c r="HW74" s="435"/>
      <c r="HX74" s="435"/>
      <c r="HY74" s="435"/>
      <c r="HZ74" s="435"/>
      <c r="IA74" s="435"/>
      <c r="IB74" s="435"/>
      <c r="IC74" s="435"/>
      <c r="ID74" s="435"/>
      <c r="IE74" s="435"/>
    </row>
    <row r="75" spans="1:239" ht="15" x14ac:dyDescent="0.2">
      <c r="A75" s="444"/>
      <c r="B75" s="445"/>
      <c r="C75" s="428"/>
      <c r="D75" s="429"/>
      <c r="E75" s="178">
        <v>62</v>
      </c>
      <c r="F75" s="919" t="s">
        <v>1495</v>
      </c>
      <c r="G75" s="451"/>
      <c r="H75" s="452"/>
      <c r="I75" s="452"/>
      <c r="J75" s="451"/>
      <c r="K75" s="451"/>
      <c r="L75" s="451"/>
      <c r="M75" s="452"/>
      <c r="N75" s="451"/>
      <c r="O75" s="451"/>
      <c r="P75" s="452"/>
      <c r="Q75" s="452"/>
      <c r="R75" s="452"/>
      <c r="S75" s="1840"/>
      <c r="T75" s="1840"/>
      <c r="U75" s="1840"/>
      <c r="V75" s="1840"/>
      <c r="W75" s="1190"/>
      <c r="X75" s="451"/>
      <c r="Y75" s="451"/>
      <c r="Z75" s="451"/>
      <c r="AA75" s="451"/>
      <c r="AB75" s="451"/>
      <c r="AC75" s="451"/>
      <c r="AD75" s="451"/>
      <c r="AE75" s="451"/>
      <c r="AF75" s="451"/>
      <c r="AG75" s="451"/>
      <c r="AH75" s="451"/>
      <c r="AI75" s="451"/>
      <c r="AJ75" s="451"/>
      <c r="AK75" s="859"/>
      <c r="AL75" s="451"/>
      <c r="AM75" s="451"/>
      <c r="AN75" s="454"/>
    </row>
    <row r="76" spans="1:239" s="433" customFormat="1" ht="53.25" customHeight="1" x14ac:dyDescent="0.2">
      <c r="A76" s="488"/>
      <c r="B76" s="489"/>
      <c r="C76" s="490"/>
      <c r="D76" s="491"/>
      <c r="E76" s="1192"/>
      <c r="F76" s="1474"/>
      <c r="G76" s="3273">
        <v>191</v>
      </c>
      <c r="H76" s="2169" t="s">
        <v>1496</v>
      </c>
      <c r="I76" s="2309" t="s">
        <v>1497</v>
      </c>
      <c r="J76" s="3258">
        <v>1</v>
      </c>
      <c r="K76" s="3201" t="s">
        <v>1498</v>
      </c>
      <c r="L76" s="3204" t="s">
        <v>1499</v>
      </c>
      <c r="M76" s="3259" t="s">
        <v>1500</v>
      </c>
      <c r="N76" s="3254">
        <f>SUM(S76:S92)/O76</f>
        <v>1</v>
      </c>
      <c r="O76" s="3260">
        <f>SUM(S76:S92)</f>
        <v>566924000</v>
      </c>
      <c r="P76" s="2185" t="s">
        <v>1501</v>
      </c>
      <c r="Q76" s="2318" t="s">
        <v>1502</v>
      </c>
      <c r="R76" s="1475" t="s">
        <v>1503</v>
      </c>
      <c r="S76" s="1847">
        <v>50000000</v>
      </c>
      <c r="T76" s="1746">
        <v>20</v>
      </c>
      <c r="U76" s="1749" t="s">
        <v>61</v>
      </c>
      <c r="V76" s="2261">
        <v>2590</v>
      </c>
      <c r="W76" s="2261">
        <v>2410</v>
      </c>
      <c r="X76" s="3265">
        <v>0</v>
      </c>
      <c r="Y76" s="2261">
        <v>1000</v>
      </c>
      <c r="Z76" s="2261">
        <v>3175</v>
      </c>
      <c r="AA76" s="2261">
        <v>825</v>
      </c>
      <c r="AB76" s="2261">
        <v>0</v>
      </c>
      <c r="AC76" s="2261">
        <v>0</v>
      </c>
      <c r="AD76" s="2261">
        <v>0</v>
      </c>
      <c r="AE76" s="2261">
        <v>0</v>
      </c>
      <c r="AF76" s="2261">
        <v>0</v>
      </c>
      <c r="AG76" s="2261">
        <v>0</v>
      </c>
      <c r="AH76" s="2261">
        <v>0</v>
      </c>
      <c r="AI76" s="2261">
        <v>0</v>
      </c>
      <c r="AJ76" s="2261">
        <v>0</v>
      </c>
      <c r="AK76" s="2261">
        <v>5000</v>
      </c>
      <c r="AL76" s="3282">
        <v>43832</v>
      </c>
      <c r="AM76" s="3282">
        <v>44196</v>
      </c>
      <c r="AN76" s="2324" t="s">
        <v>2060</v>
      </c>
    </row>
    <row r="77" spans="1:239" s="433" customFormat="1" ht="75" customHeight="1" x14ac:dyDescent="0.2">
      <c r="A77" s="488"/>
      <c r="B77" s="489"/>
      <c r="C77" s="490"/>
      <c r="D77" s="491"/>
      <c r="E77" s="490"/>
      <c r="F77" s="491"/>
      <c r="G77" s="3273"/>
      <c r="H77" s="2169"/>
      <c r="I77" s="2309"/>
      <c r="J77" s="3258"/>
      <c r="K77" s="3202"/>
      <c r="L77" s="3204"/>
      <c r="M77" s="3259"/>
      <c r="N77" s="3255"/>
      <c r="O77" s="3260"/>
      <c r="P77" s="2185"/>
      <c r="Q77" s="2319"/>
      <c r="R77" s="1475" t="s">
        <v>1505</v>
      </c>
      <c r="S77" s="1847">
        <v>20000000</v>
      </c>
      <c r="T77" s="1746">
        <v>20</v>
      </c>
      <c r="U77" s="1749" t="s">
        <v>61</v>
      </c>
      <c r="V77" s="2262"/>
      <c r="W77" s="2262"/>
      <c r="X77" s="3266"/>
      <c r="Y77" s="2262"/>
      <c r="Z77" s="2262"/>
      <c r="AA77" s="2262"/>
      <c r="AB77" s="2262"/>
      <c r="AC77" s="2262"/>
      <c r="AD77" s="2262"/>
      <c r="AE77" s="2262"/>
      <c r="AF77" s="2262"/>
      <c r="AG77" s="2262"/>
      <c r="AH77" s="2262"/>
      <c r="AI77" s="2262"/>
      <c r="AJ77" s="2262"/>
      <c r="AK77" s="2262"/>
      <c r="AL77" s="3282"/>
      <c r="AM77" s="3282"/>
      <c r="AN77" s="2324"/>
    </row>
    <row r="78" spans="1:239" s="433" customFormat="1" ht="56.25" customHeight="1" x14ac:dyDescent="0.2">
      <c r="A78" s="488"/>
      <c r="B78" s="489"/>
      <c r="C78" s="490"/>
      <c r="D78" s="491"/>
      <c r="E78" s="490"/>
      <c r="F78" s="491"/>
      <c r="G78" s="3273"/>
      <c r="H78" s="2169"/>
      <c r="I78" s="2309"/>
      <c r="J78" s="3258"/>
      <c r="K78" s="3202"/>
      <c r="L78" s="3204"/>
      <c r="M78" s="3259"/>
      <c r="N78" s="3255"/>
      <c r="O78" s="3260"/>
      <c r="P78" s="2185"/>
      <c r="Q78" s="2319"/>
      <c r="R78" s="1475" t="s">
        <v>1506</v>
      </c>
      <c r="S78" s="1847">
        <v>30000000</v>
      </c>
      <c r="T78" s="1746">
        <v>20</v>
      </c>
      <c r="U78" s="1749" t="s">
        <v>61</v>
      </c>
      <c r="V78" s="2262"/>
      <c r="W78" s="2262"/>
      <c r="X78" s="3266"/>
      <c r="Y78" s="2262"/>
      <c r="Z78" s="2262"/>
      <c r="AA78" s="2262"/>
      <c r="AB78" s="2262"/>
      <c r="AC78" s="2262"/>
      <c r="AD78" s="2262"/>
      <c r="AE78" s="2262"/>
      <c r="AF78" s="2262"/>
      <c r="AG78" s="2262"/>
      <c r="AH78" s="2262"/>
      <c r="AI78" s="2262"/>
      <c r="AJ78" s="2262"/>
      <c r="AK78" s="2262"/>
      <c r="AL78" s="3282"/>
      <c r="AM78" s="3282"/>
      <c r="AN78" s="2324"/>
    </row>
    <row r="79" spans="1:239" s="433" customFormat="1" ht="51.75" customHeight="1" x14ac:dyDescent="0.2">
      <c r="A79" s="488"/>
      <c r="B79" s="489"/>
      <c r="C79" s="490"/>
      <c r="D79" s="491"/>
      <c r="E79" s="490"/>
      <c r="F79" s="491"/>
      <c r="G79" s="3273"/>
      <c r="H79" s="2169"/>
      <c r="I79" s="2309"/>
      <c r="J79" s="3258"/>
      <c r="K79" s="3202"/>
      <c r="L79" s="3204"/>
      <c r="M79" s="3259"/>
      <c r="N79" s="3255"/>
      <c r="O79" s="3260"/>
      <c r="P79" s="2185"/>
      <c r="Q79" s="2319"/>
      <c r="R79" s="1475" t="s">
        <v>1507</v>
      </c>
      <c r="S79" s="1847">
        <v>50000000</v>
      </c>
      <c r="T79" s="1746">
        <v>20</v>
      </c>
      <c r="U79" s="1749" t="s">
        <v>61</v>
      </c>
      <c r="V79" s="2262"/>
      <c r="W79" s="2262"/>
      <c r="X79" s="3266"/>
      <c r="Y79" s="2262"/>
      <c r="Z79" s="2262"/>
      <c r="AA79" s="2262"/>
      <c r="AB79" s="2262"/>
      <c r="AC79" s="2262"/>
      <c r="AD79" s="2262"/>
      <c r="AE79" s="2262"/>
      <c r="AF79" s="2262"/>
      <c r="AG79" s="2262"/>
      <c r="AH79" s="2262"/>
      <c r="AI79" s="2262"/>
      <c r="AJ79" s="2262"/>
      <c r="AK79" s="2262"/>
      <c r="AL79" s="3282"/>
      <c r="AM79" s="3282"/>
      <c r="AN79" s="2324"/>
    </row>
    <row r="80" spans="1:239" s="433" customFormat="1" ht="110.25" customHeight="1" x14ac:dyDescent="0.2">
      <c r="A80" s="488"/>
      <c r="B80" s="489"/>
      <c r="C80" s="490"/>
      <c r="D80" s="491"/>
      <c r="E80" s="490"/>
      <c r="F80" s="491"/>
      <c r="G80" s="3273"/>
      <c r="H80" s="2169"/>
      <c r="I80" s="2309"/>
      <c r="J80" s="3258"/>
      <c r="K80" s="3202"/>
      <c r="L80" s="3204"/>
      <c r="M80" s="3259"/>
      <c r="N80" s="3255"/>
      <c r="O80" s="3260"/>
      <c r="P80" s="2185"/>
      <c r="Q80" s="2319"/>
      <c r="R80" s="1475" t="s">
        <v>1508</v>
      </c>
      <c r="S80" s="1847">
        <v>80000000</v>
      </c>
      <c r="T80" s="1746">
        <v>20</v>
      </c>
      <c r="U80" s="1749" t="s">
        <v>61</v>
      </c>
      <c r="V80" s="2262"/>
      <c r="W80" s="2262"/>
      <c r="X80" s="3266"/>
      <c r="Y80" s="2262"/>
      <c r="Z80" s="2262"/>
      <c r="AA80" s="2262"/>
      <c r="AB80" s="2262"/>
      <c r="AC80" s="2262"/>
      <c r="AD80" s="2262"/>
      <c r="AE80" s="2262"/>
      <c r="AF80" s="2262"/>
      <c r="AG80" s="2262"/>
      <c r="AH80" s="2262"/>
      <c r="AI80" s="2262"/>
      <c r="AJ80" s="2262"/>
      <c r="AK80" s="2262"/>
      <c r="AL80" s="3282"/>
      <c r="AM80" s="3282"/>
      <c r="AN80" s="2324"/>
    </row>
    <row r="81" spans="1:40" s="433" customFormat="1" ht="100.5" customHeight="1" x14ac:dyDescent="0.2">
      <c r="A81" s="488"/>
      <c r="B81" s="489"/>
      <c r="C81" s="490"/>
      <c r="D81" s="491"/>
      <c r="E81" s="490"/>
      <c r="F81" s="491"/>
      <c r="G81" s="3273"/>
      <c r="H81" s="2169"/>
      <c r="I81" s="2309"/>
      <c r="J81" s="3258"/>
      <c r="K81" s="3202"/>
      <c r="L81" s="3204"/>
      <c r="M81" s="3259"/>
      <c r="N81" s="3255"/>
      <c r="O81" s="3260"/>
      <c r="P81" s="2185"/>
      <c r="Q81" s="2319"/>
      <c r="R81" s="1475" t="s">
        <v>1509</v>
      </c>
      <c r="S81" s="1847">
        <v>25000000</v>
      </c>
      <c r="T81" s="1746">
        <v>20</v>
      </c>
      <c r="U81" s="1749" t="s">
        <v>61</v>
      </c>
      <c r="V81" s="2262"/>
      <c r="W81" s="2262"/>
      <c r="X81" s="3266"/>
      <c r="Y81" s="2262"/>
      <c r="Z81" s="2262"/>
      <c r="AA81" s="2262"/>
      <c r="AB81" s="2262"/>
      <c r="AC81" s="2262"/>
      <c r="AD81" s="2262"/>
      <c r="AE81" s="2262"/>
      <c r="AF81" s="2262"/>
      <c r="AG81" s="2262"/>
      <c r="AH81" s="2262"/>
      <c r="AI81" s="2262"/>
      <c r="AJ81" s="2262"/>
      <c r="AK81" s="2262"/>
      <c r="AL81" s="3282"/>
      <c r="AM81" s="3282"/>
      <c r="AN81" s="2324"/>
    </row>
    <row r="82" spans="1:40" s="433" customFormat="1" ht="92.25" customHeight="1" x14ac:dyDescent="0.2">
      <c r="A82" s="488"/>
      <c r="B82" s="489"/>
      <c r="C82" s="490"/>
      <c r="D82" s="491"/>
      <c r="E82" s="490"/>
      <c r="F82" s="491"/>
      <c r="G82" s="3273"/>
      <c r="H82" s="2169"/>
      <c r="I82" s="2309"/>
      <c r="J82" s="3258"/>
      <c r="K82" s="3202"/>
      <c r="L82" s="3204"/>
      <c r="M82" s="3259"/>
      <c r="N82" s="3255"/>
      <c r="O82" s="3260"/>
      <c r="P82" s="2185"/>
      <c r="Q82" s="2319"/>
      <c r="R82" s="1475" t="s">
        <v>1510</v>
      </c>
      <c r="S82" s="1847">
        <v>20000000</v>
      </c>
      <c r="T82" s="1746">
        <v>20</v>
      </c>
      <c r="U82" s="1749" t="s">
        <v>61</v>
      </c>
      <c r="V82" s="2262"/>
      <c r="W82" s="2262"/>
      <c r="X82" s="3266"/>
      <c r="Y82" s="2262"/>
      <c r="Z82" s="2262"/>
      <c r="AA82" s="2262"/>
      <c r="AB82" s="2262"/>
      <c r="AC82" s="2262"/>
      <c r="AD82" s="2262"/>
      <c r="AE82" s="2262"/>
      <c r="AF82" s="2262"/>
      <c r="AG82" s="2262"/>
      <c r="AH82" s="2262"/>
      <c r="AI82" s="2262"/>
      <c r="AJ82" s="2262"/>
      <c r="AK82" s="2262"/>
      <c r="AL82" s="3282"/>
      <c r="AM82" s="3282"/>
      <c r="AN82" s="2324"/>
    </row>
    <row r="83" spans="1:40" s="433" customFormat="1" ht="69.75" customHeight="1" x14ac:dyDescent="0.2">
      <c r="A83" s="488"/>
      <c r="B83" s="489"/>
      <c r="C83" s="490"/>
      <c r="D83" s="491"/>
      <c r="E83" s="490"/>
      <c r="F83" s="491"/>
      <c r="G83" s="3273"/>
      <c r="H83" s="2169"/>
      <c r="I83" s="2309"/>
      <c r="J83" s="3258"/>
      <c r="K83" s="3202"/>
      <c r="L83" s="3204"/>
      <c r="M83" s="3259"/>
      <c r="N83" s="3255"/>
      <c r="O83" s="3260"/>
      <c r="P83" s="2185"/>
      <c r="Q83" s="2319"/>
      <c r="R83" s="1476" t="s">
        <v>1511</v>
      </c>
      <c r="S83" s="1847">
        <v>20000000</v>
      </c>
      <c r="T83" s="1746">
        <v>20</v>
      </c>
      <c r="U83" s="1749" t="s">
        <v>61</v>
      </c>
      <c r="V83" s="2262"/>
      <c r="W83" s="2262"/>
      <c r="X83" s="3266"/>
      <c r="Y83" s="2262"/>
      <c r="Z83" s="2262"/>
      <c r="AA83" s="2262"/>
      <c r="AB83" s="2262"/>
      <c r="AC83" s="2262"/>
      <c r="AD83" s="2262"/>
      <c r="AE83" s="2262"/>
      <c r="AF83" s="2262"/>
      <c r="AG83" s="2262"/>
      <c r="AH83" s="2262"/>
      <c r="AI83" s="2262"/>
      <c r="AJ83" s="2262"/>
      <c r="AK83" s="2262"/>
      <c r="AL83" s="3282"/>
      <c r="AM83" s="3282"/>
      <c r="AN83" s="2324"/>
    </row>
    <row r="84" spans="1:40" s="433" customFormat="1" ht="61.5" customHeight="1" x14ac:dyDescent="0.2">
      <c r="A84" s="488"/>
      <c r="B84" s="489"/>
      <c r="C84" s="490"/>
      <c r="D84" s="491"/>
      <c r="E84" s="490"/>
      <c r="F84" s="491"/>
      <c r="G84" s="3273"/>
      <c r="H84" s="2169"/>
      <c r="I84" s="2309"/>
      <c r="J84" s="3258"/>
      <c r="K84" s="3202"/>
      <c r="L84" s="3204"/>
      <c r="M84" s="3259"/>
      <c r="N84" s="3255"/>
      <c r="O84" s="3260"/>
      <c r="P84" s="2185"/>
      <c r="Q84" s="2319"/>
      <c r="R84" s="1476" t="s">
        <v>1512</v>
      </c>
      <c r="S84" s="1847">
        <v>17000000</v>
      </c>
      <c r="T84" s="1746">
        <v>20</v>
      </c>
      <c r="U84" s="1749" t="s">
        <v>61</v>
      </c>
      <c r="V84" s="2262"/>
      <c r="W84" s="2262"/>
      <c r="X84" s="3266"/>
      <c r="Y84" s="2262"/>
      <c r="Z84" s="2262"/>
      <c r="AA84" s="2262"/>
      <c r="AB84" s="2262"/>
      <c r="AC84" s="2262"/>
      <c r="AD84" s="2262"/>
      <c r="AE84" s="2262"/>
      <c r="AF84" s="2262"/>
      <c r="AG84" s="2262"/>
      <c r="AH84" s="2262"/>
      <c r="AI84" s="2262"/>
      <c r="AJ84" s="2262"/>
      <c r="AK84" s="2262"/>
      <c r="AL84" s="3282"/>
      <c r="AM84" s="3282"/>
      <c r="AN84" s="2324"/>
    </row>
    <row r="85" spans="1:40" s="433" customFormat="1" ht="114" x14ac:dyDescent="0.2">
      <c r="A85" s="488"/>
      <c r="B85" s="489"/>
      <c r="C85" s="490"/>
      <c r="D85" s="491"/>
      <c r="E85" s="490"/>
      <c r="F85" s="491"/>
      <c r="G85" s="3273"/>
      <c r="H85" s="2169"/>
      <c r="I85" s="2309"/>
      <c r="J85" s="3258"/>
      <c r="K85" s="3202"/>
      <c r="L85" s="3204"/>
      <c r="M85" s="3259"/>
      <c r="N85" s="3255"/>
      <c r="O85" s="3260"/>
      <c r="P85" s="2185"/>
      <c r="Q85" s="2319"/>
      <c r="R85" s="1475" t="s">
        <v>1513</v>
      </c>
      <c r="S85" s="1847">
        <v>20000000</v>
      </c>
      <c r="T85" s="1746">
        <v>20</v>
      </c>
      <c r="U85" s="1749" t="s">
        <v>61</v>
      </c>
      <c r="V85" s="2262"/>
      <c r="W85" s="2262"/>
      <c r="X85" s="3266"/>
      <c r="Y85" s="2262"/>
      <c r="Z85" s="2262"/>
      <c r="AA85" s="2262"/>
      <c r="AB85" s="2262"/>
      <c r="AC85" s="2262"/>
      <c r="AD85" s="2262"/>
      <c r="AE85" s="2262"/>
      <c r="AF85" s="2262"/>
      <c r="AG85" s="2262"/>
      <c r="AH85" s="2262"/>
      <c r="AI85" s="2262"/>
      <c r="AJ85" s="2262"/>
      <c r="AK85" s="2262"/>
      <c r="AL85" s="3282"/>
      <c r="AM85" s="3282"/>
      <c r="AN85" s="2324"/>
    </row>
    <row r="86" spans="1:40" s="433" customFormat="1" ht="67.5" customHeight="1" x14ac:dyDescent="0.2">
      <c r="A86" s="488"/>
      <c r="B86" s="489"/>
      <c r="C86" s="490"/>
      <c r="D86" s="491"/>
      <c r="E86" s="490"/>
      <c r="F86" s="491"/>
      <c r="G86" s="3273"/>
      <c r="H86" s="2169"/>
      <c r="I86" s="2309"/>
      <c r="J86" s="3258"/>
      <c r="K86" s="3202"/>
      <c r="L86" s="3204"/>
      <c r="M86" s="3259"/>
      <c r="N86" s="3255"/>
      <c r="O86" s="3260"/>
      <c r="P86" s="2185"/>
      <c r="Q86" s="2311"/>
      <c r="R86" s="1475" t="s">
        <v>1514</v>
      </c>
      <c r="S86" s="1847">
        <v>15000000</v>
      </c>
      <c r="T86" s="1746">
        <v>20</v>
      </c>
      <c r="U86" s="1749" t="s">
        <v>61</v>
      </c>
      <c r="V86" s="2262"/>
      <c r="W86" s="2262"/>
      <c r="X86" s="3266"/>
      <c r="Y86" s="2262"/>
      <c r="Z86" s="2262"/>
      <c r="AA86" s="2262"/>
      <c r="AB86" s="2262"/>
      <c r="AC86" s="2262"/>
      <c r="AD86" s="2262"/>
      <c r="AE86" s="2262"/>
      <c r="AF86" s="2262"/>
      <c r="AG86" s="2262"/>
      <c r="AH86" s="2262"/>
      <c r="AI86" s="2262"/>
      <c r="AJ86" s="2262"/>
      <c r="AK86" s="2262"/>
      <c r="AL86" s="3282"/>
      <c r="AM86" s="3282"/>
      <c r="AN86" s="2324"/>
    </row>
    <row r="87" spans="1:40" s="433" customFormat="1" ht="68.25" customHeight="1" x14ac:dyDescent="0.2">
      <c r="A87" s="488"/>
      <c r="B87" s="489"/>
      <c r="C87" s="490"/>
      <c r="D87" s="491"/>
      <c r="E87" s="490"/>
      <c r="F87" s="491"/>
      <c r="G87" s="3273"/>
      <c r="H87" s="2169"/>
      <c r="I87" s="2309"/>
      <c r="J87" s="3258"/>
      <c r="K87" s="3202"/>
      <c r="L87" s="3204"/>
      <c r="M87" s="3259"/>
      <c r="N87" s="3255"/>
      <c r="O87" s="3260"/>
      <c r="P87" s="2185"/>
      <c r="Q87" s="2309" t="s">
        <v>1515</v>
      </c>
      <c r="R87" s="1475" t="s">
        <v>1516</v>
      </c>
      <c r="S87" s="1847">
        <v>79924000</v>
      </c>
      <c r="T87" s="1746">
        <v>20</v>
      </c>
      <c r="U87" s="1749" t="s">
        <v>61</v>
      </c>
      <c r="V87" s="2262"/>
      <c r="W87" s="2262"/>
      <c r="X87" s="3266"/>
      <c r="Y87" s="2262"/>
      <c r="Z87" s="2262"/>
      <c r="AA87" s="2262"/>
      <c r="AB87" s="2262"/>
      <c r="AC87" s="2262"/>
      <c r="AD87" s="2262"/>
      <c r="AE87" s="2262"/>
      <c r="AF87" s="2262"/>
      <c r="AG87" s="2262"/>
      <c r="AH87" s="2262"/>
      <c r="AI87" s="2262"/>
      <c r="AJ87" s="2262"/>
      <c r="AK87" s="2262"/>
      <c r="AL87" s="3282"/>
      <c r="AM87" s="3282"/>
      <c r="AN87" s="2324"/>
    </row>
    <row r="88" spans="1:40" s="433" customFormat="1" ht="91.5" customHeight="1" x14ac:dyDescent="0.2">
      <c r="A88" s="488"/>
      <c r="B88" s="489"/>
      <c r="C88" s="490"/>
      <c r="D88" s="491"/>
      <c r="E88" s="490"/>
      <c r="F88" s="491"/>
      <c r="G88" s="3273"/>
      <c r="H88" s="2169"/>
      <c r="I88" s="2309"/>
      <c r="J88" s="3258"/>
      <c r="K88" s="3202"/>
      <c r="L88" s="3204"/>
      <c r="M88" s="3259"/>
      <c r="N88" s="3255"/>
      <c r="O88" s="3260"/>
      <c r="P88" s="2185"/>
      <c r="Q88" s="2309"/>
      <c r="R88" s="1475" t="s">
        <v>1517</v>
      </c>
      <c r="S88" s="1847">
        <v>30000000</v>
      </c>
      <c r="T88" s="1746">
        <v>20</v>
      </c>
      <c r="U88" s="1749" t="s">
        <v>61</v>
      </c>
      <c r="V88" s="2262"/>
      <c r="W88" s="2262"/>
      <c r="X88" s="3266"/>
      <c r="Y88" s="2262"/>
      <c r="Z88" s="2262"/>
      <c r="AA88" s="2262"/>
      <c r="AB88" s="2262"/>
      <c r="AC88" s="2262"/>
      <c r="AD88" s="2262"/>
      <c r="AE88" s="2262"/>
      <c r="AF88" s="2262"/>
      <c r="AG88" s="2262"/>
      <c r="AH88" s="2262"/>
      <c r="AI88" s="2262"/>
      <c r="AJ88" s="2262"/>
      <c r="AK88" s="2262"/>
      <c r="AL88" s="3282"/>
      <c r="AM88" s="3282"/>
      <c r="AN88" s="2324"/>
    </row>
    <row r="89" spans="1:40" s="433" customFormat="1" ht="84" customHeight="1" x14ac:dyDescent="0.2">
      <c r="A89" s="488"/>
      <c r="B89" s="489"/>
      <c r="C89" s="490"/>
      <c r="D89" s="491"/>
      <c r="E89" s="490"/>
      <c r="F89" s="491"/>
      <c r="G89" s="3273"/>
      <c r="H89" s="2169"/>
      <c r="I89" s="2309"/>
      <c r="J89" s="3258"/>
      <c r="K89" s="3202"/>
      <c r="L89" s="3204"/>
      <c r="M89" s="2169"/>
      <c r="N89" s="3255"/>
      <c r="O89" s="3261"/>
      <c r="P89" s="2185"/>
      <c r="Q89" s="2309"/>
      <c r="R89" s="1475" t="s">
        <v>1518</v>
      </c>
      <c r="S89" s="1847">
        <v>70000000</v>
      </c>
      <c r="T89" s="1746">
        <v>20</v>
      </c>
      <c r="U89" s="1749" t="s">
        <v>61</v>
      </c>
      <c r="V89" s="2262"/>
      <c r="W89" s="2262"/>
      <c r="X89" s="3266"/>
      <c r="Y89" s="2262"/>
      <c r="Z89" s="2262"/>
      <c r="AA89" s="2262"/>
      <c r="AB89" s="2262"/>
      <c r="AC89" s="2262"/>
      <c r="AD89" s="2262"/>
      <c r="AE89" s="2262"/>
      <c r="AF89" s="2262"/>
      <c r="AG89" s="2262"/>
      <c r="AH89" s="2262"/>
      <c r="AI89" s="2262"/>
      <c r="AJ89" s="2262"/>
      <c r="AK89" s="2262"/>
      <c r="AL89" s="2352"/>
      <c r="AM89" s="2352"/>
      <c r="AN89" s="2195"/>
    </row>
    <row r="90" spans="1:40" s="433" customFormat="1" ht="72" customHeight="1" x14ac:dyDescent="0.2">
      <c r="A90" s="488"/>
      <c r="B90" s="489"/>
      <c r="C90" s="490"/>
      <c r="D90" s="491"/>
      <c r="E90" s="490"/>
      <c r="F90" s="491"/>
      <c r="G90" s="3273"/>
      <c r="H90" s="2169"/>
      <c r="I90" s="2309"/>
      <c r="J90" s="3258"/>
      <c r="K90" s="3202"/>
      <c r="L90" s="3204"/>
      <c r="M90" s="2169"/>
      <c r="N90" s="3255"/>
      <c r="O90" s="3261"/>
      <c r="P90" s="2185"/>
      <c r="Q90" s="2309"/>
      <c r="R90" s="1475" t="s">
        <v>1519</v>
      </c>
      <c r="S90" s="1847">
        <v>20000000</v>
      </c>
      <c r="T90" s="1746">
        <v>20</v>
      </c>
      <c r="U90" s="1749" t="s">
        <v>61</v>
      </c>
      <c r="V90" s="2262"/>
      <c r="W90" s="2262"/>
      <c r="X90" s="3266"/>
      <c r="Y90" s="2262"/>
      <c r="Z90" s="2262"/>
      <c r="AA90" s="2262"/>
      <c r="AB90" s="2262"/>
      <c r="AC90" s="2262"/>
      <c r="AD90" s="2262"/>
      <c r="AE90" s="2262"/>
      <c r="AF90" s="2262"/>
      <c r="AG90" s="2262"/>
      <c r="AH90" s="2262"/>
      <c r="AI90" s="2262"/>
      <c r="AJ90" s="2262"/>
      <c r="AK90" s="2262"/>
      <c r="AL90" s="2352"/>
      <c r="AM90" s="2352"/>
      <c r="AN90" s="2195"/>
    </row>
    <row r="91" spans="1:40" s="433" customFormat="1" ht="42" customHeight="1" x14ac:dyDescent="0.2">
      <c r="A91" s="488"/>
      <c r="B91" s="489"/>
      <c r="C91" s="490"/>
      <c r="D91" s="491"/>
      <c r="E91" s="490"/>
      <c r="F91" s="491"/>
      <c r="G91" s="3273"/>
      <c r="H91" s="2169"/>
      <c r="I91" s="2309"/>
      <c r="J91" s="3258"/>
      <c r="K91" s="3202"/>
      <c r="L91" s="3204"/>
      <c r="M91" s="2169"/>
      <c r="N91" s="3255"/>
      <c r="O91" s="3261"/>
      <c r="P91" s="2185"/>
      <c r="Q91" s="2309"/>
      <c r="R91" s="1475" t="s">
        <v>1520</v>
      </c>
      <c r="S91" s="1848">
        <v>10000000</v>
      </c>
      <c r="T91" s="1746">
        <v>20</v>
      </c>
      <c r="U91" s="1749" t="s">
        <v>61</v>
      </c>
      <c r="V91" s="2262"/>
      <c r="W91" s="2262"/>
      <c r="X91" s="3266"/>
      <c r="Y91" s="2262"/>
      <c r="Z91" s="2262"/>
      <c r="AA91" s="2262"/>
      <c r="AB91" s="2262"/>
      <c r="AC91" s="2262"/>
      <c r="AD91" s="2262"/>
      <c r="AE91" s="2262"/>
      <c r="AF91" s="2262"/>
      <c r="AG91" s="2262"/>
      <c r="AH91" s="2262"/>
      <c r="AI91" s="2262"/>
      <c r="AJ91" s="2262"/>
      <c r="AK91" s="2262"/>
      <c r="AL91" s="2352"/>
      <c r="AM91" s="2352"/>
      <c r="AN91" s="2195"/>
    </row>
    <row r="92" spans="1:40" s="433" customFormat="1" ht="51" customHeight="1" x14ac:dyDescent="0.2">
      <c r="A92" s="488"/>
      <c r="B92" s="489"/>
      <c r="C92" s="490"/>
      <c r="D92" s="491"/>
      <c r="E92" s="490"/>
      <c r="F92" s="491"/>
      <c r="G92" s="3273"/>
      <c r="H92" s="2169"/>
      <c r="I92" s="2309"/>
      <c r="J92" s="3258"/>
      <c r="K92" s="3202"/>
      <c r="L92" s="3204"/>
      <c r="M92" s="2169"/>
      <c r="N92" s="3255"/>
      <c r="O92" s="3261"/>
      <c r="P92" s="2185"/>
      <c r="Q92" s="2309"/>
      <c r="R92" s="1475" t="s">
        <v>1521</v>
      </c>
      <c r="S92" s="1848">
        <v>10000000</v>
      </c>
      <c r="T92" s="1746">
        <v>20</v>
      </c>
      <c r="U92" s="1749" t="s">
        <v>61</v>
      </c>
      <c r="V92" s="2263"/>
      <c r="W92" s="2263"/>
      <c r="X92" s="3266"/>
      <c r="Y92" s="2262"/>
      <c r="Z92" s="2262"/>
      <c r="AA92" s="2262"/>
      <c r="AB92" s="2262"/>
      <c r="AC92" s="2262"/>
      <c r="AD92" s="2262"/>
      <c r="AE92" s="2262"/>
      <c r="AF92" s="2262"/>
      <c r="AG92" s="2262"/>
      <c r="AH92" s="2262"/>
      <c r="AI92" s="2262"/>
      <c r="AJ92" s="2262"/>
      <c r="AK92" s="2262"/>
      <c r="AL92" s="2352"/>
      <c r="AM92" s="2352"/>
      <c r="AN92" s="2195"/>
    </row>
    <row r="93" spans="1:40" ht="66" customHeight="1" x14ac:dyDescent="0.2">
      <c r="A93" s="444"/>
      <c r="B93" s="445"/>
      <c r="C93" s="428"/>
      <c r="D93" s="429"/>
      <c r="E93" s="428"/>
      <c r="F93" s="429"/>
      <c r="G93" s="3273">
        <v>192</v>
      </c>
      <c r="H93" s="3196" t="s">
        <v>1522</v>
      </c>
      <c r="I93" s="2184" t="s">
        <v>1523</v>
      </c>
      <c r="J93" s="3277">
        <v>1</v>
      </c>
      <c r="K93" s="3193" t="s">
        <v>1524</v>
      </c>
      <c r="L93" s="3278" t="s">
        <v>1525</v>
      </c>
      <c r="M93" s="3196" t="s">
        <v>1526</v>
      </c>
      <c r="N93" s="3264">
        <f>SUM(S93:S94)/O93</f>
        <v>1</v>
      </c>
      <c r="O93" s="3239">
        <f>SUM(S93:S94)</f>
        <v>79500000</v>
      </c>
      <c r="P93" s="3267" t="s">
        <v>1527</v>
      </c>
      <c r="Q93" s="3268" t="s">
        <v>1528</v>
      </c>
      <c r="R93" s="1838" t="s">
        <v>1529</v>
      </c>
      <c r="S93" s="1816">
        <v>44500000</v>
      </c>
      <c r="T93" s="1749">
        <v>20</v>
      </c>
      <c r="U93" s="1749" t="s">
        <v>61</v>
      </c>
      <c r="V93" s="3270">
        <v>704</v>
      </c>
      <c r="W93" s="3270">
        <v>896</v>
      </c>
      <c r="X93" s="3270">
        <v>0</v>
      </c>
      <c r="Y93" s="3270">
        <v>0</v>
      </c>
      <c r="Z93" s="3270">
        <v>1600</v>
      </c>
      <c r="AA93" s="3270">
        <v>0</v>
      </c>
      <c r="AB93" s="3270">
        <v>0</v>
      </c>
      <c r="AC93" s="3270">
        <v>0</v>
      </c>
      <c r="AD93" s="2258">
        <v>0</v>
      </c>
      <c r="AE93" s="2258">
        <v>0</v>
      </c>
      <c r="AF93" s="2258">
        <v>0</v>
      </c>
      <c r="AG93" s="2258">
        <v>0</v>
      </c>
      <c r="AH93" s="2258">
        <v>0</v>
      </c>
      <c r="AI93" s="2258">
        <v>0</v>
      </c>
      <c r="AJ93" s="2258">
        <v>0</v>
      </c>
      <c r="AK93" s="2258">
        <v>1600</v>
      </c>
      <c r="AL93" s="3292">
        <v>43832</v>
      </c>
      <c r="AM93" s="3292">
        <v>44196</v>
      </c>
      <c r="AN93" s="2387" t="s">
        <v>2060</v>
      </c>
    </row>
    <row r="94" spans="1:40" ht="49.5" customHeight="1" x14ac:dyDescent="0.2">
      <c r="A94" s="444"/>
      <c r="B94" s="445"/>
      <c r="C94" s="428"/>
      <c r="D94" s="429"/>
      <c r="E94" s="430"/>
      <c r="F94" s="429"/>
      <c r="G94" s="3273"/>
      <c r="H94" s="3198"/>
      <c r="I94" s="3259"/>
      <c r="J94" s="3277"/>
      <c r="K94" s="3236"/>
      <c r="L94" s="3276"/>
      <c r="M94" s="3198"/>
      <c r="N94" s="3264"/>
      <c r="O94" s="3239"/>
      <c r="P94" s="3267"/>
      <c r="Q94" s="3269"/>
      <c r="R94" s="1838" t="s">
        <v>1530</v>
      </c>
      <c r="S94" s="1816">
        <v>35000000</v>
      </c>
      <c r="T94" s="1749">
        <v>20</v>
      </c>
      <c r="U94" s="1749" t="s">
        <v>61</v>
      </c>
      <c r="V94" s="3272"/>
      <c r="W94" s="3272"/>
      <c r="X94" s="3272"/>
      <c r="Y94" s="3272"/>
      <c r="Z94" s="3272"/>
      <c r="AA94" s="3272"/>
      <c r="AB94" s="3272"/>
      <c r="AC94" s="3272"/>
      <c r="AD94" s="2308"/>
      <c r="AE94" s="2308"/>
      <c r="AF94" s="2308"/>
      <c r="AG94" s="2308"/>
      <c r="AH94" s="2308"/>
      <c r="AI94" s="2308"/>
      <c r="AJ94" s="2308"/>
      <c r="AK94" s="2308"/>
      <c r="AL94" s="2657"/>
      <c r="AM94" s="2657"/>
      <c r="AN94" s="2387"/>
    </row>
    <row r="95" spans="1:40" ht="15" x14ac:dyDescent="0.2">
      <c r="A95" s="444"/>
      <c r="B95" s="445"/>
      <c r="C95" s="428"/>
      <c r="D95" s="429"/>
      <c r="E95" s="981">
        <v>63</v>
      </c>
      <c r="F95" s="982" t="s">
        <v>1531</v>
      </c>
      <c r="G95" s="463"/>
      <c r="H95" s="464"/>
      <c r="I95" s="464"/>
      <c r="J95" s="463"/>
      <c r="K95" s="463"/>
      <c r="L95" s="463"/>
      <c r="M95" s="464"/>
      <c r="N95" s="463"/>
      <c r="O95" s="463"/>
      <c r="P95" s="464"/>
      <c r="Q95" s="464"/>
      <c r="R95" s="464"/>
      <c r="S95" s="1849"/>
      <c r="T95" s="465"/>
      <c r="U95" s="464"/>
      <c r="V95" s="463"/>
      <c r="W95" s="463"/>
      <c r="X95" s="463"/>
      <c r="Y95" s="463"/>
      <c r="Z95" s="463"/>
      <c r="AA95" s="463"/>
      <c r="AB95" s="463"/>
      <c r="AC95" s="463"/>
      <c r="AD95" s="463"/>
      <c r="AE95" s="463"/>
      <c r="AF95" s="463"/>
      <c r="AG95" s="463"/>
      <c r="AH95" s="463"/>
      <c r="AI95" s="463"/>
      <c r="AJ95" s="463"/>
      <c r="AK95" s="1864"/>
      <c r="AL95" s="463"/>
      <c r="AM95" s="463"/>
      <c r="AN95" s="466"/>
    </row>
    <row r="96" spans="1:40" ht="87" customHeight="1" x14ac:dyDescent="0.2">
      <c r="A96" s="444"/>
      <c r="B96" s="445"/>
      <c r="C96" s="428"/>
      <c r="D96" s="429"/>
      <c r="E96" s="1181"/>
      <c r="F96" s="429"/>
      <c r="G96" s="3274">
        <v>193</v>
      </c>
      <c r="H96" s="2185" t="s">
        <v>1532</v>
      </c>
      <c r="I96" s="2185" t="s">
        <v>1533</v>
      </c>
      <c r="J96" s="2432">
        <v>1</v>
      </c>
      <c r="K96" s="3193" t="s">
        <v>1534</v>
      </c>
      <c r="L96" s="3206" t="s">
        <v>1535</v>
      </c>
      <c r="M96" s="2510" t="s">
        <v>1536</v>
      </c>
      <c r="N96" s="3264">
        <f>SUM(S96:S98)/O96</f>
        <v>1</v>
      </c>
      <c r="O96" s="3225">
        <f>SUM(S96:S98)</f>
        <v>30000000</v>
      </c>
      <c r="P96" s="3267" t="s">
        <v>1537</v>
      </c>
      <c r="Q96" s="2353" t="s">
        <v>1538</v>
      </c>
      <c r="R96" s="983" t="s">
        <v>1539</v>
      </c>
      <c r="S96" s="1850">
        <v>7550000</v>
      </c>
      <c r="T96" s="1749">
        <v>20</v>
      </c>
      <c r="U96" s="1749" t="s">
        <v>61</v>
      </c>
      <c r="V96" s="3270">
        <v>18</v>
      </c>
      <c r="W96" s="3270">
        <v>17</v>
      </c>
      <c r="X96" s="3270" t="s">
        <v>1540</v>
      </c>
      <c r="Y96" s="3270">
        <v>0</v>
      </c>
      <c r="Z96" s="3270">
        <v>35</v>
      </c>
      <c r="AA96" s="3270">
        <v>0</v>
      </c>
      <c r="AB96" s="3270">
        <v>35</v>
      </c>
      <c r="AC96" s="3270">
        <v>0</v>
      </c>
      <c r="AD96" s="2258">
        <v>0</v>
      </c>
      <c r="AE96" s="2258">
        <v>0</v>
      </c>
      <c r="AF96" s="2258">
        <v>0</v>
      </c>
      <c r="AG96" s="2258">
        <v>0</v>
      </c>
      <c r="AH96" s="2258">
        <v>0</v>
      </c>
      <c r="AI96" s="2258">
        <v>0</v>
      </c>
      <c r="AJ96" s="2258">
        <v>0</v>
      </c>
      <c r="AK96" s="2258">
        <v>35</v>
      </c>
      <c r="AL96" s="2551">
        <v>43832</v>
      </c>
      <c r="AM96" s="2551">
        <v>44196</v>
      </c>
      <c r="AN96" s="2387" t="s">
        <v>2060</v>
      </c>
    </row>
    <row r="97" spans="1:40" ht="72" customHeight="1" x14ac:dyDescent="0.2">
      <c r="A97" s="444"/>
      <c r="B97" s="445"/>
      <c r="C97" s="428"/>
      <c r="D97" s="429"/>
      <c r="E97" s="428"/>
      <c r="F97" s="429"/>
      <c r="G97" s="3274"/>
      <c r="H97" s="2185"/>
      <c r="I97" s="2185"/>
      <c r="J97" s="2432"/>
      <c r="K97" s="3194"/>
      <c r="L97" s="3206"/>
      <c r="M97" s="2510"/>
      <c r="N97" s="3264"/>
      <c r="O97" s="3225"/>
      <c r="P97" s="3267"/>
      <c r="Q97" s="2324"/>
      <c r="R97" s="1764" t="s">
        <v>1541</v>
      </c>
      <c r="S97" s="1850">
        <v>7550000</v>
      </c>
      <c r="T97" s="1749">
        <v>20</v>
      </c>
      <c r="U97" s="1749" t="s">
        <v>61</v>
      </c>
      <c r="V97" s="3271"/>
      <c r="W97" s="3271"/>
      <c r="X97" s="3271"/>
      <c r="Y97" s="3271"/>
      <c r="Z97" s="3271"/>
      <c r="AA97" s="3271"/>
      <c r="AB97" s="3271"/>
      <c r="AC97" s="3271"/>
      <c r="AD97" s="2259"/>
      <c r="AE97" s="2259"/>
      <c r="AF97" s="2259"/>
      <c r="AG97" s="2259"/>
      <c r="AH97" s="2259"/>
      <c r="AI97" s="2259"/>
      <c r="AJ97" s="2259"/>
      <c r="AK97" s="2259"/>
      <c r="AL97" s="2552"/>
      <c r="AM97" s="2552"/>
      <c r="AN97" s="2387"/>
    </row>
    <row r="98" spans="1:40" ht="63.75" customHeight="1" x14ac:dyDescent="0.2">
      <c r="A98" s="444"/>
      <c r="B98" s="445"/>
      <c r="C98" s="428"/>
      <c r="D98" s="429"/>
      <c r="E98" s="428"/>
      <c r="F98" s="429"/>
      <c r="G98" s="3275"/>
      <c r="H98" s="3259"/>
      <c r="I98" s="3259"/>
      <c r="J98" s="2429"/>
      <c r="K98" s="3236"/>
      <c r="L98" s="3276"/>
      <c r="M98" s="2985"/>
      <c r="N98" s="3264"/>
      <c r="O98" s="3239"/>
      <c r="P98" s="3267"/>
      <c r="Q98" s="916" t="s">
        <v>1542</v>
      </c>
      <c r="R98" s="1764" t="s">
        <v>1543</v>
      </c>
      <c r="S98" s="1851">
        <v>14900000</v>
      </c>
      <c r="T98" s="1749">
        <v>20</v>
      </c>
      <c r="U98" s="1749" t="s">
        <v>61</v>
      </c>
      <c r="V98" s="3272"/>
      <c r="W98" s="3272"/>
      <c r="X98" s="3272"/>
      <c r="Y98" s="3272"/>
      <c r="Z98" s="3272"/>
      <c r="AA98" s="3272"/>
      <c r="AB98" s="3272"/>
      <c r="AC98" s="3272"/>
      <c r="AD98" s="2308"/>
      <c r="AE98" s="2308"/>
      <c r="AF98" s="2308"/>
      <c r="AG98" s="2308"/>
      <c r="AH98" s="2308"/>
      <c r="AI98" s="2308"/>
      <c r="AJ98" s="2308"/>
      <c r="AK98" s="2308"/>
      <c r="AL98" s="2553"/>
      <c r="AM98" s="2553"/>
      <c r="AN98" s="2387"/>
    </row>
    <row r="99" spans="1:40" ht="60" customHeight="1" x14ac:dyDescent="0.2">
      <c r="A99" s="444"/>
      <c r="B99" s="445"/>
      <c r="C99" s="428"/>
      <c r="D99" s="429"/>
      <c r="E99" s="428"/>
      <c r="F99" s="429"/>
      <c r="G99" s="3283">
        <v>194</v>
      </c>
      <c r="H99" s="2184" t="s">
        <v>1544</v>
      </c>
      <c r="I99" s="3284" t="s">
        <v>1545</v>
      </c>
      <c r="J99" s="2429">
        <v>1</v>
      </c>
      <c r="K99" s="3193" t="s">
        <v>1546</v>
      </c>
      <c r="L99" s="3278" t="s">
        <v>1547</v>
      </c>
      <c r="M99" s="3196" t="s">
        <v>1548</v>
      </c>
      <c r="N99" s="3264">
        <f>SUM(S99:S100)/O99</f>
        <v>1</v>
      </c>
      <c r="O99" s="3239">
        <f>SUM(S99:S100)</f>
        <v>69500000</v>
      </c>
      <c r="P99" s="3196" t="s">
        <v>1549</v>
      </c>
      <c r="Q99" s="1260" t="s">
        <v>1550</v>
      </c>
      <c r="R99" s="204" t="s">
        <v>1551</v>
      </c>
      <c r="S99" s="1852">
        <v>64500000</v>
      </c>
      <c r="T99" s="2208" t="s">
        <v>168</v>
      </c>
      <c r="U99" s="2184" t="s">
        <v>277</v>
      </c>
      <c r="V99" s="3270">
        <v>1481</v>
      </c>
      <c r="W99" s="3270">
        <v>1368</v>
      </c>
      <c r="X99" s="3270">
        <v>0</v>
      </c>
      <c r="Y99" s="3270">
        <v>0</v>
      </c>
      <c r="Z99" s="3270">
        <v>0</v>
      </c>
      <c r="AA99" s="3270">
        <v>0</v>
      </c>
      <c r="AB99" s="3270">
        <v>2849</v>
      </c>
      <c r="AC99" s="3270">
        <v>0</v>
      </c>
      <c r="AD99" s="2258">
        <v>0</v>
      </c>
      <c r="AE99" s="2258">
        <v>0</v>
      </c>
      <c r="AF99" s="2258">
        <v>0</v>
      </c>
      <c r="AG99" s="2258">
        <v>0</v>
      </c>
      <c r="AH99" s="2258">
        <v>0</v>
      </c>
      <c r="AI99" s="2258">
        <v>0</v>
      </c>
      <c r="AJ99" s="2258">
        <v>0</v>
      </c>
      <c r="AK99" s="2258">
        <v>2849</v>
      </c>
      <c r="AL99" s="2551">
        <v>43832</v>
      </c>
      <c r="AM99" s="2551">
        <v>44196</v>
      </c>
      <c r="AN99" s="2272" t="s">
        <v>2060</v>
      </c>
    </row>
    <row r="100" spans="1:40" ht="52.5" customHeight="1" x14ac:dyDescent="0.2">
      <c r="A100" s="444"/>
      <c r="B100" s="445"/>
      <c r="C100" s="428"/>
      <c r="D100" s="429"/>
      <c r="E100" s="428"/>
      <c r="F100" s="429"/>
      <c r="G100" s="3274"/>
      <c r="H100" s="2185"/>
      <c r="I100" s="3284"/>
      <c r="J100" s="2429"/>
      <c r="K100" s="3236"/>
      <c r="L100" s="3206"/>
      <c r="M100" s="3197"/>
      <c r="N100" s="3264"/>
      <c r="O100" s="3239"/>
      <c r="P100" s="3198"/>
      <c r="Q100" s="1259" t="s">
        <v>1552</v>
      </c>
      <c r="R100" s="204" t="s">
        <v>1553</v>
      </c>
      <c r="S100" s="1755">
        <v>5000000</v>
      </c>
      <c r="T100" s="2208"/>
      <c r="U100" s="3259"/>
      <c r="V100" s="3272"/>
      <c r="W100" s="3272"/>
      <c r="X100" s="3272"/>
      <c r="Y100" s="3272"/>
      <c r="Z100" s="3272"/>
      <c r="AA100" s="3272"/>
      <c r="AB100" s="3272"/>
      <c r="AC100" s="3272"/>
      <c r="AD100" s="2308"/>
      <c r="AE100" s="2308"/>
      <c r="AF100" s="2308"/>
      <c r="AG100" s="2308"/>
      <c r="AH100" s="2308"/>
      <c r="AI100" s="2308"/>
      <c r="AJ100" s="2308"/>
      <c r="AK100" s="2308"/>
      <c r="AL100" s="2552"/>
      <c r="AM100" s="2552"/>
      <c r="AN100" s="2272"/>
    </row>
    <row r="101" spans="1:40" ht="15" x14ac:dyDescent="0.2">
      <c r="A101" s="444"/>
      <c r="B101" s="445"/>
      <c r="C101" s="428"/>
      <c r="D101" s="429"/>
      <c r="E101" s="178">
        <v>64</v>
      </c>
      <c r="F101" s="986" t="s">
        <v>1554</v>
      </c>
      <c r="G101" s="467"/>
      <c r="H101" s="464"/>
      <c r="I101" s="464"/>
      <c r="J101" s="467"/>
      <c r="K101" s="467"/>
      <c r="L101" s="467"/>
      <c r="M101" s="464"/>
      <c r="N101" s="467"/>
      <c r="O101" s="467"/>
      <c r="P101" s="464"/>
      <c r="Q101" s="464"/>
      <c r="R101" s="464"/>
      <c r="S101" s="1853"/>
      <c r="T101" s="465"/>
      <c r="U101" s="464"/>
      <c r="V101" s="467"/>
      <c r="W101" s="467"/>
      <c r="X101" s="467"/>
      <c r="Y101" s="467"/>
      <c r="Z101" s="467"/>
      <c r="AA101" s="467"/>
      <c r="AB101" s="467"/>
      <c r="AC101" s="467"/>
      <c r="AD101" s="467"/>
      <c r="AE101" s="467"/>
      <c r="AF101" s="467"/>
      <c r="AG101" s="467"/>
      <c r="AH101" s="467"/>
      <c r="AI101" s="467"/>
      <c r="AJ101" s="467"/>
      <c r="AK101" s="1865"/>
      <c r="AL101" s="467"/>
      <c r="AM101" s="467"/>
      <c r="AN101" s="466"/>
    </row>
    <row r="102" spans="1:40" s="433" customFormat="1" ht="52.5" customHeight="1" x14ac:dyDescent="0.2">
      <c r="A102" s="488"/>
      <c r="B102" s="489"/>
      <c r="C102" s="490"/>
      <c r="D102" s="491"/>
      <c r="E102" s="1039"/>
      <c r="F102" s="489"/>
      <c r="G102" s="3283">
        <v>195</v>
      </c>
      <c r="H102" s="2184" t="s">
        <v>1555</v>
      </c>
      <c r="I102" s="3285" t="s">
        <v>1556</v>
      </c>
      <c r="J102" s="2347">
        <v>1</v>
      </c>
      <c r="K102" s="3201" t="s">
        <v>1557</v>
      </c>
      <c r="L102" s="3203" t="s">
        <v>1558</v>
      </c>
      <c r="M102" s="2284" t="s">
        <v>1559</v>
      </c>
      <c r="N102" s="3290">
        <f>SUM(S102:S104)/O102</f>
        <v>1</v>
      </c>
      <c r="O102" s="3291">
        <f>SUM(S102:S104)</f>
        <v>100000000</v>
      </c>
      <c r="P102" s="2184" t="s">
        <v>1560</v>
      </c>
      <c r="Q102" s="2309" t="s">
        <v>1561</v>
      </c>
      <c r="R102" s="1445" t="s">
        <v>1562</v>
      </c>
      <c r="S102" s="1755">
        <v>40000000</v>
      </c>
      <c r="T102" s="1749">
        <v>20</v>
      </c>
      <c r="U102" s="1857" t="s">
        <v>61</v>
      </c>
      <c r="V102" s="3270">
        <v>1140</v>
      </c>
      <c r="W102" s="3270">
        <v>760</v>
      </c>
      <c r="X102" s="3270">
        <v>0</v>
      </c>
      <c r="Y102" s="3270">
        <v>0</v>
      </c>
      <c r="Z102" s="3270">
        <v>1900</v>
      </c>
      <c r="AA102" s="3270">
        <v>0</v>
      </c>
      <c r="AB102" s="3270">
        <v>0</v>
      </c>
      <c r="AC102" s="3270">
        <v>1900</v>
      </c>
      <c r="AD102" s="2173">
        <v>0</v>
      </c>
      <c r="AE102" s="2173">
        <v>0</v>
      </c>
      <c r="AF102" s="2173">
        <v>0</v>
      </c>
      <c r="AG102" s="2173">
        <v>0</v>
      </c>
      <c r="AH102" s="2173">
        <v>0</v>
      </c>
      <c r="AI102" s="2173">
        <v>0</v>
      </c>
      <c r="AJ102" s="2173">
        <v>0</v>
      </c>
      <c r="AK102" s="3302">
        <v>1900</v>
      </c>
      <c r="AL102" s="2856">
        <v>43832</v>
      </c>
      <c r="AM102" s="3280">
        <v>44196</v>
      </c>
      <c r="AN102" s="2195" t="s">
        <v>2060</v>
      </c>
    </row>
    <row r="103" spans="1:40" s="433" customFormat="1" ht="63.75" customHeight="1" x14ac:dyDescent="0.2">
      <c r="A103" s="488"/>
      <c r="B103" s="489"/>
      <c r="C103" s="490"/>
      <c r="D103" s="491"/>
      <c r="E103" s="1039"/>
      <c r="F103" s="489"/>
      <c r="G103" s="3274"/>
      <c r="H103" s="2185"/>
      <c r="I103" s="3286"/>
      <c r="J103" s="2347"/>
      <c r="K103" s="3202"/>
      <c r="L103" s="3204"/>
      <c r="M103" s="2474"/>
      <c r="N103" s="3290"/>
      <c r="O103" s="3291"/>
      <c r="P103" s="2185"/>
      <c r="Q103" s="2309"/>
      <c r="R103" s="423" t="s">
        <v>1563</v>
      </c>
      <c r="S103" s="1755">
        <v>55000000</v>
      </c>
      <c r="T103" s="1749">
        <v>20</v>
      </c>
      <c r="U103" s="1857" t="s">
        <v>61</v>
      </c>
      <c r="V103" s="3271"/>
      <c r="W103" s="3271"/>
      <c r="X103" s="3271"/>
      <c r="Y103" s="3271"/>
      <c r="Z103" s="3271"/>
      <c r="AA103" s="3271"/>
      <c r="AB103" s="3271"/>
      <c r="AC103" s="3271"/>
      <c r="AD103" s="2174"/>
      <c r="AE103" s="2174"/>
      <c r="AF103" s="2174"/>
      <c r="AG103" s="2174"/>
      <c r="AH103" s="2174"/>
      <c r="AI103" s="2174"/>
      <c r="AJ103" s="2174"/>
      <c r="AK103" s="3303"/>
      <c r="AL103" s="2850"/>
      <c r="AM103" s="3281"/>
      <c r="AN103" s="2195"/>
    </row>
    <row r="104" spans="1:40" s="433" customFormat="1" ht="74.25" customHeight="1" x14ac:dyDescent="0.2">
      <c r="A104" s="488"/>
      <c r="B104" s="489"/>
      <c r="C104" s="490"/>
      <c r="D104" s="491"/>
      <c r="E104" s="1477"/>
      <c r="F104" s="1478"/>
      <c r="G104" s="3275"/>
      <c r="H104" s="3259"/>
      <c r="I104" s="3287"/>
      <c r="J104" s="2347"/>
      <c r="K104" s="3288"/>
      <c r="L104" s="3289"/>
      <c r="M104" s="2285"/>
      <c r="N104" s="3290"/>
      <c r="O104" s="3291"/>
      <c r="P104" s="3259"/>
      <c r="Q104" s="1442" t="s">
        <v>1564</v>
      </c>
      <c r="R104" s="423" t="s">
        <v>1565</v>
      </c>
      <c r="S104" s="1755">
        <v>5000000</v>
      </c>
      <c r="T104" s="1749">
        <v>20</v>
      </c>
      <c r="U104" s="1857" t="s">
        <v>61</v>
      </c>
      <c r="V104" s="3272"/>
      <c r="W104" s="3272"/>
      <c r="X104" s="3272"/>
      <c r="Y104" s="3272"/>
      <c r="Z104" s="3272"/>
      <c r="AA104" s="3272"/>
      <c r="AB104" s="3272"/>
      <c r="AC104" s="3272"/>
      <c r="AD104" s="2350"/>
      <c r="AE104" s="2350"/>
      <c r="AF104" s="2350"/>
      <c r="AG104" s="2350"/>
      <c r="AH104" s="2350"/>
      <c r="AI104" s="2350"/>
      <c r="AJ104" s="2350"/>
      <c r="AK104" s="3304"/>
      <c r="AL104" s="3279"/>
      <c r="AM104" s="3282"/>
      <c r="AN104" s="2195"/>
    </row>
    <row r="105" spans="1:40" ht="15" x14ac:dyDescent="0.2">
      <c r="A105" s="444"/>
      <c r="B105" s="445"/>
      <c r="C105" s="428"/>
      <c r="D105" s="429"/>
      <c r="E105" s="1051">
        <v>65</v>
      </c>
      <c r="F105" s="982" t="s">
        <v>1566</v>
      </c>
      <c r="G105" s="463"/>
      <c r="H105" s="464"/>
      <c r="I105" s="464"/>
      <c r="J105" s="463"/>
      <c r="K105" s="463"/>
      <c r="L105" s="463"/>
      <c r="M105" s="464"/>
      <c r="N105" s="463"/>
      <c r="O105" s="463"/>
      <c r="P105" s="464"/>
      <c r="Q105" s="464"/>
      <c r="R105" s="464"/>
      <c r="S105" s="1849"/>
      <c r="T105" s="465"/>
      <c r="U105" s="464"/>
      <c r="V105" s="463"/>
      <c r="W105" s="463"/>
      <c r="X105" s="463"/>
      <c r="Y105" s="463"/>
      <c r="Z105" s="463"/>
      <c r="AA105" s="463"/>
      <c r="AB105" s="463"/>
      <c r="AC105" s="463"/>
      <c r="AD105" s="463"/>
      <c r="AE105" s="463"/>
      <c r="AF105" s="463"/>
      <c r="AG105" s="463"/>
      <c r="AH105" s="463"/>
      <c r="AI105" s="463"/>
      <c r="AJ105" s="463"/>
      <c r="AK105" s="1864"/>
      <c r="AL105" s="463"/>
      <c r="AM105" s="463"/>
      <c r="AN105" s="466"/>
    </row>
    <row r="106" spans="1:40" ht="43.5" customHeight="1" x14ac:dyDescent="0.2">
      <c r="A106" s="444"/>
      <c r="B106" s="445"/>
      <c r="C106" s="428"/>
      <c r="D106" s="429"/>
      <c r="E106" s="1181"/>
      <c r="F106" s="1191"/>
      <c r="G106" s="3283">
        <v>196</v>
      </c>
      <c r="H106" s="2184" t="s">
        <v>1567</v>
      </c>
      <c r="I106" s="2184" t="s">
        <v>1568</v>
      </c>
      <c r="J106" s="3294">
        <v>1</v>
      </c>
      <c r="K106" s="3193" t="s">
        <v>1569</v>
      </c>
      <c r="L106" s="3278" t="s">
        <v>1570</v>
      </c>
      <c r="M106" s="3196" t="s">
        <v>1571</v>
      </c>
      <c r="N106" s="3264">
        <f>SUM(S106:S110)/O106</f>
        <v>1</v>
      </c>
      <c r="O106" s="3239">
        <f>SUM(S106:S110)</f>
        <v>200000000</v>
      </c>
      <c r="P106" s="3196" t="s">
        <v>1572</v>
      </c>
      <c r="Q106" s="2309" t="s">
        <v>1573</v>
      </c>
      <c r="R106" s="943" t="s">
        <v>1574</v>
      </c>
      <c r="S106" s="1754">
        <v>40000000</v>
      </c>
      <c r="T106" s="1749">
        <v>20</v>
      </c>
      <c r="U106" s="1857" t="s">
        <v>61</v>
      </c>
      <c r="V106" s="2921">
        <v>1323</v>
      </c>
      <c r="W106" s="2921">
        <v>1377</v>
      </c>
      <c r="X106" s="2921">
        <v>200</v>
      </c>
      <c r="Y106" s="2921">
        <v>1200</v>
      </c>
      <c r="Z106" s="2921">
        <v>800</v>
      </c>
      <c r="AA106" s="2921">
        <v>300</v>
      </c>
      <c r="AB106" s="3308">
        <v>0</v>
      </c>
      <c r="AC106" s="3308">
        <v>0</v>
      </c>
      <c r="AD106" s="2915">
        <v>0</v>
      </c>
      <c r="AE106" s="2915">
        <v>0</v>
      </c>
      <c r="AF106" s="2915">
        <v>0</v>
      </c>
      <c r="AG106" s="2915">
        <v>0</v>
      </c>
      <c r="AH106" s="2258">
        <v>0</v>
      </c>
      <c r="AI106" s="2258">
        <v>0</v>
      </c>
      <c r="AJ106" s="3299">
        <v>200</v>
      </c>
      <c r="AK106" s="3299">
        <v>2700</v>
      </c>
      <c r="AL106" s="2551">
        <v>43832</v>
      </c>
      <c r="AM106" s="2551">
        <v>44196</v>
      </c>
      <c r="AN106" s="2387" t="s">
        <v>2060</v>
      </c>
    </row>
    <row r="107" spans="1:40" ht="63.75" customHeight="1" x14ac:dyDescent="0.2">
      <c r="A107" s="444"/>
      <c r="B107" s="445"/>
      <c r="C107" s="428"/>
      <c r="D107" s="429"/>
      <c r="E107" s="428"/>
      <c r="F107" s="429"/>
      <c r="G107" s="3274"/>
      <c r="H107" s="2185"/>
      <c r="I107" s="2185"/>
      <c r="J107" s="3294"/>
      <c r="K107" s="3194"/>
      <c r="L107" s="3206"/>
      <c r="M107" s="3197"/>
      <c r="N107" s="3264"/>
      <c r="O107" s="3239"/>
      <c r="P107" s="3197"/>
      <c r="Q107" s="2309"/>
      <c r="R107" s="943" t="s">
        <v>1575</v>
      </c>
      <c r="S107" s="1754">
        <v>90000000</v>
      </c>
      <c r="T107" s="1749">
        <v>20</v>
      </c>
      <c r="U107" s="1857" t="s">
        <v>61</v>
      </c>
      <c r="V107" s="2922"/>
      <c r="W107" s="2922"/>
      <c r="X107" s="2922"/>
      <c r="Y107" s="2922"/>
      <c r="Z107" s="2922"/>
      <c r="AA107" s="2922"/>
      <c r="AB107" s="3309"/>
      <c r="AC107" s="3309"/>
      <c r="AD107" s="2916"/>
      <c r="AE107" s="2916"/>
      <c r="AF107" s="2916"/>
      <c r="AG107" s="2916"/>
      <c r="AH107" s="2259"/>
      <c r="AI107" s="2259"/>
      <c r="AJ107" s="3300"/>
      <c r="AK107" s="3300"/>
      <c r="AL107" s="2552"/>
      <c r="AM107" s="2552"/>
      <c r="AN107" s="2387"/>
    </row>
    <row r="108" spans="1:40" ht="56.25" customHeight="1" x14ac:dyDescent="0.2">
      <c r="A108" s="444"/>
      <c r="B108" s="445"/>
      <c r="C108" s="428"/>
      <c r="D108" s="429"/>
      <c r="E108" s="428"/>
      <c r="F108" s="429"/>
      <c r="G108" s="3274"/>
      <c r="H108" s="2185"/>
      <c r="I108" s="2185"/>
      <c r="J108" s="3294"/>
      <c r="K108" s="3194"/>
      <c r="L108" s="3206"/>
      <c r="M108" s="3197"/>
      <c r="N108" s="3264"/>
      <c r="O108" s="3239"/>
      <c r="P108" s="3197"/>
      <c r="Q108" s="2353" t="s">
        <v>485</v>
      </c>
      <c r="R108" s="987" t="s">
        <v>1576</v>
      </c>
      <c r="S108" s="1754">
        <v>50000000</v>
      </c>
      <c r="T108" s="1749">
        <v>20</v>
      </c>
      <c r="U108" s="1857" t="s">
        <v>61</v>
      </c>
      <c r="V108" s="2922"/>
      <c r="W108" s="2922"/>
      <c r="X108" s="2922"/>
      <c r="Y108" s="2922"/>
      <c r="Z108" s="2922"/>
      <c r="AA108" s="2922"/>
      <c r="AB108" s="3309"/>
      <c r="AC108" s="3309"/>
      <c r="AD108" s="2916"/>
      <c r="AE108" s="2916"/>
      <c r="AF108" s="2916"/>
      <c r="AG108" s="2916"/>
      <c r="AH108" s="2259"/>
      <c r="AI108" s="2259"/>
      <c r="AJ108" s="3300"/>
      <c r="AK108" s="3300"/>
      <c r="AL108" s="2552"/>
      <c r="AM108" s="2552"/>
      <c r="AN108" s="2387"/>
    </row>
    <row r="109" spans="1:40" ht="43.5" customHeight="1" x14ac:dyDescent="0.2">
      <c r="A109" s="444"/>
      <c r="B109" s="445"/>
      <c r="C109" s="428"/>
      <c r="D109" s="429"/>
      <c r="E109" s="428"/>
      <c r="F109" s="429"/>
      <c r="G109" s="3274"/>
      <c r="H109" s="2185"/>
      <c r="I109" s="2185"/>
      <c r="J109" s="3294"/>
      <c r="K109" s="3194"/>
      <c r="L109" s="3206"/>
      <c r="M109" s="3197"/>
      <c r="N109" s="3264"/>
      <c r="O109" s="3239"/>
      <c r="P109" s="3197"/>
      <c r="Q109" s="2336"/>
      <c r="R109" s="984" t="s">
        <v>1577</v>
      </c>
      <c r="S109" s="1854">
        <v>5000000</v>
      </c>
      <c r="T109" s="1749">
        <v>20</v>
      </c>
      <c r="U109" s="1857" t="s">
        <v>61</v>
      </c>
      <c r="V109" s="2922"/>
      <c r="W109" s="2922"/>
      <c r="X109" s="2922"/>
      <c r="Y109" s="2922"/>
      <c r="Z109" s="2922"/>
      <c r="AA109" s="2922"/>
      <c r="AB109" s="3309"/>
      <c r="AC109" s="3309"/>
      <c r="AD109" s="2916"/>
      <c r="AE109" s="2916"/>
      <c r="AF109" s="2916"/>
      <c r="AG109" s="2916"/>
      <c r="AH109" s="2259"/>
      <c r="AI109" s="2259"/>
      <c r="AJ109" s="3300"/>
      <c r="AK109" s="3300"/>
      <c r="AL109" s="2552"/>
      <c r="AM109" s="2552"/>
      <c r="AN109" s="2387"/>
    </row>
    <row r="110" spans="1:40" ht="62.25" customHeight="1" x14ac:dyDescent="0.2">
      <c r="A110" s="444"/>
      <c r="B110" s="445"/>
      <c r="C110" s="428"/>
      <c r="D110" s="429"/>
      <c r="E110" s="428"/>
      <c r="F110" s="429"/>
      <c r="G110" s="3274"/>
      <c r="H110" s="2185"/>
      <c r="I110" s="2185"/>
      <c r="J110" s="3294"/>
      <c r="K110" s="3194"/>
      <c r="L110" s="3206"/>
      <c r="M110" s="3197"/>
      <c r="N110" s="3264"/>
      <c r="O110" s="3239"/>
      <c r="P110" s="3197"/>
      <c r="Q110" s="2324"/>
      <c r="R110" s="1764" t="s">
        <v>1578</v>
      </c>
      <c r="S110" s="1854">
        <v>15000000</v>
      </c>
      <c r="T110" s="1749">
        <v>20</v>
      </c>
      <c r="U110" s="1857" t="s">
        <v>61</v>
      </c>
      <c r="V110" s="2923"/>
      <c r="W110" s="2923"/>
      <c r="X110" s="2923"/>
      <c r="Y110" s="2923"/>
      <c r="Z110" s="2923"/>
      <c r="AA110" s="2923"/>
      <c r="AB110" s="3310"/>
      <c r="AC110" s="3310"/>
      <c r="AD110" s="2917"/>
      <c r="AE110" s="2917"/>
      <c r="AF110" s="2917"/>
      <c r="AG110" s="2917"/>
      <c r="AH110" s="2308"/>
      <c r="AI110" s="2308"/>
      <c r="AJ110" s="3301"/>
      <c r="AK110" s="3301"/>
      <c r="AL110" s="2552"/>
      <c r="AM110" s="2552"/>
      <c r="AN110" s="2387"/>
    </row>
    <row r="111" spans="1:40" ht="28.5" customHeight="1" x14ac:dyDescent="0.2">
      <c r="A111" s="444"/>
      <c r="B111" s="445"/>
      <c r="C111" s="428"/>
      <c r="D111" s="429"/>
      <c r="E111" s="195">
        <v>66</v>
      </c>
      <c r="F111" s="982" t="s">
        <v>1579</v>
      </c>
      <c r="G111" s="463"/>
      <c r="H111" s="464"/>
      <c r="I111" s="464"/>
      <c r="J111" s="463"/>
      <c r="K111" s="463"/>
      <c r="L111" s="463"/>
      <c r="M111" s="464"/>
      <c r="N111" s="463"/>
      <c r="O111" s="463"/>
      <c r="P111" s="464"/>
      <c r="Q111" s="464"/>
      <c r="R111" s="464"/>
      <c r="S111" s="1849"/>
      <c r="T111" s="465"/>
      <c r="U111" s="464"/>
      <c r="V111" s="463"/>
      <c r="W111" s="463"/>
      <c r="X111" s="463"/>
      <c r="Y111" s="463"/>
      <c r="Z111" s="463"/>
      <c r="AA111" s="463"/>
      <c r="AB111" s="463"/>
      <c r="AC111" s="463"/>
      <c r="AD111" s="463"/>
      <c r="AE111" s="463"/>
      <c r="AF111" s="463"/>
      <c r="AG111" s="463"/>
      <c r="AH111" s="463"/>
      <c r="AI111" s="463"/>
      <c r="AJ111" s="463"/>
      <c r="AK111" s="1864"/>
      <c r="AL111" s="463"/>
      <c r="AM111" s="463"/>
      <c r="AN111" s="466"/>
    </row>
    <row r="112" spans="1:40" ht="55.5" customHeight="1" x14ac:dyDescent="0.2">
      <c r="A112" s="444"/>
      <c r="B112" s="445"/>
      <c r="C112" s="428"/>
      <c r="D112" s="429"/>
      <c r="E112" s="459"/>
      <c r="F112" s="461"/>
      <c r="G112" s="3283">
        <v>197</v>
      </c>
      <c r="H112" s="2284" t="s">
        <v>1580</v>
      </c>
      <c r="I112" s="2184" t="s">
        <v>1581</v>
      </c>
      <c r="J112" s="2684">
        <v>1</v>
      </c>
      <c r="K112" s="1193"/>
      <c r="L112" s="3206" t="s">
        <v>1582</v>
      </c>
      <c r="M112" s="3196" t="s">
        <v>1583</v>
      </c>
      <c r="N112" s="3227">
        <f>SUM(S112:S117)/O112</f>
        <v>1</v>
      </c>
      <c r="O112" s="3239">
        <f>SUM(S112:S117)</f>
        <v>160000000</v>
      </c>
      <c r="P112" s="3196" t="s">
        <v>1584</v>
      </c>
      <c r="Q112" s="2309" t="s">
        <v>1585</v>
      </c>
      <c r="R112" s="1317" t="s">
        <v>1586</v>
      </c>
      <c r="S112" s="1816">
        <v>34000000</v>
      </c>
      <c r="T112" s="1763">
        <v>20</v>
      </c>
      <c r="U112" s="1749" t="s">
        <v>61</v>
      </c>
      <c r="V112" s="3240">
        <v>3000</v>
      </c>
      <c r="W112" s="2258">
        <v>0</v>
      </c>
      <c r="X112" s="2258">
        <v>500</v>
      </c>
      <c r="Y112" s="2258">
        <v>1500</v>
      </c>
      <c r="Z112" s="2258">
        <v>800</v>
      </c>
      <c r="AA112" s="2258">
        <v>100</v>
      </c>
      <c r="AB112" s="2935">
        <v>100</v>
      </c>
      <c r="AC112" s="2258">
        <v>0</v>
      </c>
      <c r="AD112" s="2258">
        <v>0</v>
      </c>
      <c r="AE112" s="2907">
        <v>0</v>
      </c>
      <c r="AF112" s="2907">
        <v>0</v>
      </c>
      <c r="AG112" s="2907">
        <v>0</v>
      </c>
      <c r="AH112" s="2907">
        <v>0</v>
      </c>
      <c r="AI112" s="2907">
        <v>0</v>
      </c>
      <c r="AJ112" s="3305">
        <v>0</v>
      </c>
      <c r="AK112" s="2258">
        <v>3000</v>
      </c>
      <c r="AL112" s="3292">
        <v>43832</v>
      </c>
      <c r="AM112" s="3292">
        <v>44196</v>
      </c>
      <c r="AN112" s="2272" t="s">
        <v>2060</v>
      </c>
    </row>
    <row r="113" spans="1:239" ht="45.75" customHeight="1" x14ac:dyDescent="0.2">
      <c r="A113" s="444"/>
      <c r="B113" s="445"/>
      <c r="C113" s="428"/>
      <c r="D113" s="429"/>
      <c r="E113" s="459"/>
      <c r="F113" s="461"/>
      <c r="G113" s="3274"/>
      <c r="H113" s="2474"/>
      <c r="I113" s="2185"/>
      <c r="J113" s="2684"/>
      <c r="K113" s="1052"/>
      <c r="L113" s="3206"/>
      <c r="M113" s="3197"/>
      <c r="N113" s="3224"/>
      <c r="O113" s="3239"/>
      <c r="P113" s="3197"/>
      <c r="Q113" s="2309"/>
      <c r="R113" s="1317" t="s">
        <v>1587</v>
      </c>
      <c r="S113" s="1816">
        <v>25000000</v>
      </c>
      <c r="T113" s="1763">
        <v>20</v>
      </c>
      <c r="U113" s="1749" t="s">
        <v>61</v>
      </c>
      <c r="V113" s="3241"/>
      <c r="W113" s="2259"/>
      <c r="X113" s="2259"/>
      <c r="Y113" s="2259"/>
      <c r="Z113" s="2259"/>
      <c r="AA113" s="2259"/>
      <c r="AB113" s="2936"/>
      <c r="AC113" s="2259"/>
      <c r="AD113" s="2259"/>
      <c r="AE113" s="2908"/>
      <c r="AF113" s="2908"/>
      <c r="AG113" s="2908"/>
      <c r="AH113" s="2908"/>
      <c r="AI113" s="2908"/>
      <c r="AJ113" s="3306"/>
      <c r="AK113" s="2259"/>
      <c r="AL113" s="3292"/>
      <c r="AM113" s="3292"/>
      <c r="AN113" s="2272"/>
    </row>
    <row r="114" spans="1:239" ht="51" customHeight="1" x14ac:dyDescent="0.2">
      <c r="A114" s="444"/>
      <c r="B114" s="445"/>
      <c r="C114" s="428"/>
      <c r="D114" s="429"/>
      <c r="E114" s="459"/>
      <c r="F114" s="461"/>
      <c r="G114" s="3274"/>
      <c r="H114" s="2474"/>
      <c r="I114" s="2185"/>
      <c r="J114" s="2684"/>
      <c r="K114" s="1052" t="s">
        <v>1588</v>
      </c>
      <c r="L114" s="3206"/>
      <c r="M114" s="3197"/>
      <c r="N114" s="3224"/>
      <c r="O114" s="3239"/>
      <c r="P114" s="3197"/>
      <c r="Q114" s="2309" t="s">
        <v>1589</v>
      </c>
      <c r="R114" s="983" t="s">
        <v>1590</v>
      </c>
      <c r="S114" s="1816">
        <v>90000000</v>
      </c>
      <c r="T114" s="1763">
        <v>20</v>
      </c>
      <c r="U114" s="1749" t="s">
        <v>61</v>
      </c>
      <c r="V114" s="3241"/>
      <c r="W114" s="2259"/>
      <c r="X114" s="2259"/>
      <c r="Y114" s="2259"/>
      <c r="Z114" s="2259"/>
      <c r="AA114" s="2259"/>
      <c r="AB114" s="2936"/>
      <c r="AC114" s="2259"/>
      <c r="AD114" s="2259"/>
      <c r="AE114" s="2908"/>
      <c r="AF114" s="2908"/>
      <c r="AG114" s="2908"/>
      <c r="AH114" s="2908"/>
      <c r="AI114" s="2908"/>
      <c r="AJ114" s="3306"/>
      <c r="AK114" s="2259"/>
      <c r="AL114" s="2657"/>
      <c r="AM114" s="2657"/>
      <c r="AN114" s="2272"/>
    </row>
    <row r="115" spans="1:239" ht="42.75" x14ac:dyDescent="0.2">
      <c r="A115" s="444"/>
      <c r="B115" s="445"/>
      <c r="C115" s="428"/>
      <c r="D115" s="429"/>
      <c r="E115" s="459"/>
      <c r="F115" s="461"/>
      <c r="G115" s="3274"/>
      <c r="H115" s="2474"/>
      <c r="I115" s="2185"/>
      <c r="J115" s="2684"/>
      <c r="K115" s="1052"/>
      <c r="L115" s="3206"/>
      <c r="M115" s="3197"/>
      <c r="N115" s="3224"/>
      <c r="O115" s="3239"/>
      <c r="P115" s="3197"/>
      <c r="Q115" s="2309"/>
      <c r="R115" s="914" t="s">
        <v>1591</v>
      </c>
      <c r="S115" s="1816">
        <v>5000000</v>
      </c>
      <c r="T115" s="1763">
        <v>20</v>
      </c>
      <c r="U115" s="1749" t="s">
        <v>61</v>
      </c>
      <c r="V115" s="3241"/>
      <c r="W115" s="2259"/>
      <c r="X115" s="2259"/>
      <c r="Y115" s="2259"/>
      <c r="Z115" s="2259"/>
      <c r="AA115" s="2259"/>
      <c r="AB115" s="2936"/>
      <c r="AC115" s="2259"/>
      <c r="AD115" s="2259"/>
      <c r="AE115" s="2908"/>
      <c r="AF115" s="2908"/>
      <c r="AG115" s="2908"/>
      <c r="AH115" s="2908"/>
      <c r="AI115" s="2908"/>
      <c r="AJ115" s="3306"/>
      <c r="AK115" s="2259"/>
      <c r="AL115" s="2657"/>
      <c r="AM115" s="2657"/>
      <c r="AN115" s="2272"/>
    </row>
    <row r="116" spans="1:239" ht="33" customHeight="1" x14ac:dyDescent="0.2">
      <c r="A116" s="444"/>
      <c r="B116" s="445"/>
      <c r="C116" s="428"/>
      <c r="D116" s="429"/>
      <c r="E116" s="459"/>
      <c r="F116" s="461"/>
      <c r="G116" s="3274"/>
      <c r="H116" s="2474"/>
      <c r="I116" s="2185"/>
      <c r="J116" s="2684"/>
      <c r="K116" s="1052"/>
      <c r="L116" s="3206"/>
      <c r="M116" s="3197"/>
      <c r="N116" s="3224"/>
      <c r="O116" s="3239"/>
      <c r="P116" s="3197"/>
      <c r="Q116" s="2309"/>
      <c r="R116" s="984" t="s">
        <v>1577</v>
      </c>
      <c r="S116" s="1816">
        <v>2000000</v>
      </c>
      <c r="T116" s="1763">
        <v>20</v>
      </c>
      <c r="U116" s="1749" t="s">
        <v>61</v>
      </c>
      <c r="V116" s="3241"/>
      <c r="W116" s="2259"/>
      <c r="X116" s="2259"/>
      <c r="Y116" s="2259"/>
      <c r="Z116" s="2259"/>
      <c r="AA116" s="2259"/>
      <c r="AB116" s="2936"/>
      <c r="AC116" s="2259"/>
      <c r="AD116" s="2259"/>
      <c r="AE116" s="2908"/>
      <c r="AF116" s="2908"/>
      <c r="AG116" s="2908"/>
      <c r="AH116" s="2908"/>
      <c r="AI116" s="2908"/>
      <c r="AJ116" s="3306"/>
      <c r="AK116" s="2259"/>
      <c r="AL116" s="2657"/>
      <c r="AM116" s="2657"/>
      <c r="AN116" s="2272"/>
    </row>
    <row r="117" spans="1:239" ht="51.75" customHeight="1" x14ac:dyDescent="0.2">
      <c r="A117" s="444"/>
      <c r="B117" s="445"/>
      <c r="C117" s="430"/>
      <c r="D117" s="431"/>
      <c r="E117" s="468"/>
      <c r="F117" s="469"/>
      <c r="G117" s="3275"/>
      <c r="H117" s="2285"/>
      <c r="I117" s="3259"/>
      <c r="J117" s="2684"/>
      <c r="K117" s="988"/>
      <c r="L117" s="3276"/>
      <c r="M117" s="3198"/>
      <c r="N117" s="3228"/>
      <c r="O117" s="3239"/>
      <c r="P117" s="3198"/>
      <c r="Q117" s="2309"/>
      <c r="R117" s="984" t="s">
        <v>1578</v>
      </c>
      <c r="S117" s="1816">
        <v>4000000</v>
      </c>
      <c r="T117" s="1763">
        <v>20</v>
      </c>
      <c r="U117" s="1749" t="s">
        <v>61</v>
      </c>
      <c r="V117" s="3242"/>
      <c r="W117" s="2308"/>
      <c r="X117" s="2308"/>
      <c r="Y117" s="2308"/>
      <c r="Z117" s="2308"/>
      <c r="AA117" s="2308"/>
      <c r="AB117" s="2937"/>
      <c r="AC117" s="2308"/>
      <c r="AD117" s="2308"/>
      <c r="AE117" s="2990"/>
      <c r="AF117" s="2990"/>
      <c r="AG117" s="2990"/>
      <c r="AH117" s="2990"/>
      <c r="AI117" s="2990"/>
      <c r="AJ117" s="3307"/>
      <c r="AK117" s="2308"/>
      <c r="AL117" s="2657"/>
      <c r="AM117" s="2657"/>
      <c r="AN117" s="2272"/>
    </row>
    <row r="118" spans="1:239" ht="15" x14ac:dyDescent="0.2">
      <c r="A118" s="444"/>
      <c r="B118" s="445"/>
      <c r="C118" s="1053">
        <v>19</v>
      </c>
      <c r="D118" s="979" t="s">
        <v>1592</v>
      </c>
      <c r="E118" s="462"/>
      <c r="F118" s="462"/>
      <c r="G118" s="462"/>
      <c r="H118" s="457"/>
      <c r="I118" s="457"/>
      <c r="J118" s="462"/>
      <c r="K118" s="462"/>
      <c r="L118" s="462"/>
      <c r="M118" s="457"/>
      <c r="N118" s="462"/>
      <c r="O118" s="462"/>
      <c r="P118" s="457"/>
      <c r="Q118" s="457"/>
      <c r="R118" s="457"/>
      <c r="S118" s="1846"/>
      <c r="T118" s="458"/>
      <c r="U118" s="457"/>
      <c r="V118" s="462"/>
      <c r="W118" s="462"/>
      <c r="X118" s="462"/>
      <c r="Y118" s="462"/>
      <c r="Z118" s="462"/>
      <c r="AA118" s="462"/>
      <c r="AB118" s="462"/>
      <c r="AC118" s="462"/>
      <c r="AD118" s="462"/>
      <c r="AE118" s="462"/>
      <c r="AF118" s="462"/>
      <c r="AG118" s="462"/>
      <c r="AH118" s="462"/>
      <c r="AI118" s="462"/>
      <c r="AJ118" s="462"/>
      <c r="AK118" s="78"/>
      <c r="AL118" s="462"/>
      <c r="AM118" s="462"/>
      <c r="AN118" s="436"/>
    </row>
    <row r="119" spans="1:239" ht="15" x14ac:dyDescent="0.2">
      <c r="A119" s="444"/>
      <c r="B119" s="445"/>
      <c r="C119" s="3209"/>
      <c r="D119" s="3210"/>
      <c r="E119" s="178">
        <v>67</v>
      </c>
      <c r="F119" s="986" t="s">
        <v>1593</v>
      </c>
      <c r="G119" s="467"/>
      <c r="H119" s="464"/>
      <c r="I119" s="464"/>
      <c r="J119" s="467"/>
      <c r="K119" s="1194"/>
      <c r="L119" s="467"/>
      <c r="M119" s="464"/>
      <c r="N119" s="467"/>
      <c r="O119" s="467"/>
      <c r="P119" s="464"/>
      <c r="Q119" s="464"/>
      <c r="R119" s="464"/>
      <c r="S119" s="1853"/>
      <c r="T119" s="1195"/>
      <c r="U119" s="1196"/>
      <c r="V119" s="467"/>
      <c r="W119" s="467"/>
      <c r="X119" s="467"/>
      <c r="Y119" s="467"/>
      <c r="Z119" s="467"/>
      <c r="AA119" s="467"/>
      <c r="AB119" s="467"/>
      <c r="AC119" s="467"/>
      <c r="AD119" s="467"/>
      <c r="AE119" s="467"/>
      <c r="AF119" s="465"/>
      <c r="AG119" s="467"/>
      <c r="AH119" s="467"/>
      <c r="AI119" s="467"/>
      <c r="AJ119" s="467"/>
      <c r="AK119" s="1865"/>
      <c r="AL119" s="467"/>
      <c r="AM119" s="467"/>
      <c r="AN119" s="466"/>
    </row>
    <row r="120" spans="1:239" ht="79.5" customHeight="1" x14ac:dyDescent="0.2">
      <c r="A120" s="444"/>
      <c r="B120" s="445"/>
      <c r="C120" s="3209"/>
      <c r="D120" s="3210"/>
      <c r="E120" s="1181"/>
      <c r="F120" s="1191"/>
      <c r="G120" s="2181">
        <v>198</v>
      </c>
      <c r="H120" s="2184" t="s">
        <v>1594</v>
      </c>
      <c r="I120" s="2318" t="s">
        <v>1595</v>
      </c>
      <c r="J120" s="3211">
        <v>1</v>
      </c>
      <c r="K120" s="3213" t="s">
        <v>1596</v>
      </c>
      <c r="L120" s="3214" t="s">
        <v>1597</v>
      </c>
      <c r="M120" s="2185" t="s">
        <v>1598</v>
      </c>
      <c r="N120" s="3216">
        <f>SUM(S120:S126)/O120</f>
        <v>3.019992349352715E-2</v>
      </c>
      <c r="O120" s="3218">
        <f>SUM(S120:S129)</f>
        <v>3973520000</v>
      </c>
      <c r="P120" s="2185" t="s">
        <v>1599</v>
      </c>
      <c r="Q120" s="2309" t="s">
        <v>1600</v>
      </c>
      <c r="R120" s="1866" t="s">
        <v>1601</v>
      </c>
      <c r="S120" s="1855">
        <v>20000000</v>
      </c>
      <c r="T120" s="1763">
        <v>20</v>
      </c>
      <c r="U120" s="1749" t="s">
        <v>61</v>
      </c>
      <c r="V120" s="2258">
        <v>3500</v>
      </c>
      <c r="W120" s="2258">
        <v>4000</v>
      </c>
      <c r="X120" s="2258">
        <v>0</v>
      </c>
      <c r="Y120" s="2258">
        <v>0</v>
      </c>
      <c r="Z120" s="2258">
        <v>0</v>
      </c>
      <c r="AA120" s="2258">
        <v>7500</v>
      </c>
      <c r="AB120" s="2258">
        <v>0</v>
      </c>
      <c r="AC120" s="2258">
        <v>0</v>
      </c>
      <c r="AD120" s="2258">
        <v>0</v>
      </c>
      <c r="AE120" s="2258">
        <v>0</v>
      </c>
      <c r="AF120" s="2258">
        <v>0</v>
      </c>
      <c r="AG120" s="2258">
        <v>0</v>
      </c>
      <c r="AH120" s="2258">
        <v>0</v>
      </c>
      <c r="AI120" s="2258">
        <v>0</v>
      </c>
      <c r="AJ120" s="2258">
        <v>0</v>
      </c>
      <c r="AK120" s="2258">
        <v>7500</v>
      </c>
      <c r="AL120" s="3292">
        <v>43832</v>
      </c>
      <c r="AM120" s="3292">
        <v>44196</v>
      </c>
      <c r="AN120" s="2353" t="s">
        <v>2060</v>
      </c>
      <c r="AO120" s="433"/>
      <c r="AP120" s="433"/>
      <c r="AQ120" s="433"/>
      <c r="AR120" s="433"/>
      <c r="AS120" s="433"/>
      <c r="AT120" s="433"/>
      <c r="AU120" s="433"/>
      <c r="AV120" s="433"/>
      <c r="AW120" s="433"/>
      <c r="AX120" s="433"/>
      <c r="AY120" s="433"/>
      <c r="AZ120" s="433"/>
      <c r="BA120" s="433"/>
      <c r="BB120" s="433"/>
      <c r="BC120" s="433"/>
      <c r="BD120" s="433"/>
      <c r="BE120" s="433"/>
      <c r="BF120" s="433"/>
      <c r="BG120" s="433"/>
      <c r="BH120" s="433"/>
      <c r="BI120" s="433"/>
      <c r="BJ120" s="433"/>
      <c r="BK120" s="433"/>
      <c r="BL120" s="433"/>
      <c r="BM120" s="433"/>
      <c r="BN120" s="433"/>
      <c r="BO120" s="433"/>
      <c r="BP120" s="433"/>
      <c r="BQ120" s="433"/>
      <c r="BR120" s="433"/>
      <c r="BS120" s="433"/>
      <c r="BT120" s="433"/>
      <c r="BU120" s="433"/>
      <c r="BV120" s="433"/>
      <c r="BW120" s="433"/>
      <c r="BX120" s="433"/>
      <c r="BY120" s="433"/>
      <c r="BZ120" s="433"/>
      <c r="CA120" s="433"/>
      <c r="CB120" s="433"/>
      <c r="CC120" s="433"/>
      <c r="CD120" s="433"/>
      <c r="CE120" s="433"/>
      <c r="CF120" s="433"/>
      <c r="CG120" s="433"/>
      <c r="CH120" s="433"/>
      <c r="CI120" s="433"/>
      <c r="CJ120" s="433"/>
      <c r="CK120" s="433"/>
      <c r="CL120" s="433"/>
      <c r="CM120" s="433"/>
      <c r="CN120" s="433"/>
      <c r="CO120" s="433"/>
      <c r="CP120" s="433"/>
      <c r="CQ120" s="433"/>
      <c r="CR120" s="433"/>
      <c r="CS120" s="433"/>
      <c r="CT120" s="433"/>
      <c r="CU120" s="433"/>
      <c r="CV120" s="433"/>
      <c r="CW120" s="433"/>
      <c r="CX120" s="433"/>
      <c r="CY120" s="433"/>
      <c r="CZ120" s="433"/>
      <c r="DA120" s="433"/>
      <c r="DB120" s="433"/>
      <c r="DC120" s="433"/>
      <c r="DD120" s="433"/>
      <c r="DE120" s="433"/>
      <c r="DF120" s="433"/>
      <c r="DG120" s="433"/>
      <c r="DH120" s="433"/>
      <c r="DI120" s="433"/>
      <c r="DJ120" s="433"/>
      <c r="DK120" s="433"/>
      <c r="DL120" s="433"/>
      <c r="DM120" s="433"/>
      <c r="DN120" s="433"/>
      <c r="DO120" s="433"/>
      <c r="DP120" s="433"/>
      <c r="DQ120" s="433"/>
      <c r="DR120" s="433"/>
      <c r="DS120" s="433"/>
      <c r="DT120" s="433"/>
      <c r="DU120" s="433"/>
      <c r="DV120" s="433"/>
      <c r="DW120" s="433"/>
      <c r="DX120" s="433"/>
      <c r="DY120" s="433"/>
      <c r="DZ120" s="433"/>
      <c r="EA120" s="433"/>
      <c r="EB120" s="433"/>
      <c r="EC120" s="433"/>
      <c r="ED120" s="433"/>
      <c r="EE120" s="433"/>
      <c r="EF120" s="433"/>
      <c r="EG120" s="433"/>
      <c r="EH120" s="433"/>
      <c r="EI120" s="433"/>
      <c r="EJ120" s="433"/>
      <c r="EK120" s="433"/>
      <c r="EL120" s="433"/>
      <c r="EM120" s="433"/>
      <c r="EN120" s="433"/>
      <c r="EO120" s="433"/>
      <c r="EP120" s="433"/>
      <c r="EQ120" s="433"/>
      <c r="ER120" s="433"/>
      <c r="ES120" s="433"/>
      <c r="ET120" s="433"/>
      <c r="EU120" s="433"/>
      <c r="EV120" s="433"/>
      <c r="EW120" s="433"/>
      <c r="EX120" s="433"/>
      <c r="EY120" s="433"/>
      <c r="EZ120" s="433"/>
      <c r="FA120" s="433"/>
      <c r="FB120" s="433"/>
      <c r="FC120" s="433"/>
      <c r="FD120" s="433"/>
      <c r="FE120" s="433"/>
      <c r="FF120" s="433"/>
      <c r="FG120" s="433"/>
      <c r="FH120" s="433"/>
      <c r="FI120" s="433"/>
      <c r="FJ120" s="433"/>
      <c r="FK120" s="433"/>
      <c r="FL120" s="433"/>
      <c r="FM120" s="433"/>
      <c r="FN120" s="433"/>
      <c r="FO120" s="433"/>
      <c r="FP120" s="433"/>
      <c r="FQ120" s="433"/>
      <c r="FR120" s="433"/>
      <c r="FS120" s="433"/>
      <c r="FT120" s="433"/>
      <c r="FU120" s="433"/>
      <c r="FV120" s="433"/>
      <c r="FW120" s="433"/>
      <c r="FX120" s="433"/>
      <c r="FY120" s="433"/>
      <c r="FZ120" s="433"/>
      <c r="GA120" s="433"/>
      <c r="GB120" s="433"/>
      <c r="GC120" s="433"/>
      <c r="GD120" s="433"/>
      <c r="GE120" s="433"/>
      <c r="GF120" s="433"/>
      <c r="GG120" s="433"/>
      <c r="GH120" s="433"/>
      <c r="GI120" s="433"/>
      <c r="GJ120" s="433"/>
      <c r="GK120" s="433"/>
      <c r="GL120" s="433"/>
      <c r="GM120" s="433"/>
      <c r="GN120" s="433"/>
      <c r="GO120" s="433"/>
      <c r="GP120" s="433"/>
      <c r="GQ120" s="433"/>
      <c r="GR120" s="433"/>
      <c r="GS120" s="433"/>
      <c r="GT120" s="433"/>
      <c r="GU120" s="433"/>
      <c r="GV120" s="433"/>
      <c r="GW120" s="433"/>
      <c r="GX120" s="433"/>
      <c r="GY120" s="433"/>
      <c r="GZ120" s="433"/>
      <c r="HA120" s="433"/>
      <c r="HB120" s="433"/>
      <c r="HC120" s="433"/>
      <c r="HD120" s="433"/>
      <c r="HE120" s="433"/>
      <c r="HF120" s="433"/>
      <c r="HG120" s="433"/>
      <c r="HH120" s="433"/>
      <c r="HI120" s="433"/>
      <c r="HJ120" s="433"/>
      <c r="HK120" s="433"/>
      <c r="HL120" s="433"/>
      <c r="HM120" s="433"/>
      <c r="HN120" s="433"/>
      <c r="HO120" s="433"/>
      <c r="HP120" s="433"/>
      <c r="HQ120" s="433"/>
      <c r="HR120" s="433"/>
      <c r="HS120" s="433"/>
      <c r="HT120" s="433"/>
      <c r="HU120" s="433"/>
      <c r="HV120" s="433"/>
      <c r="HW120" s="433"/>
      <c r="HX120" s="433"/>
      <c r="HY120" s="433"/>
      <c r="HZ120" s="433"/>
      <c r="IA120" s="433"/>
      <c r="IB120" s="433"/>
      <c r="IC120" s="433"/>
      <c r="ID120" s="433"/>
      <c r="IE120" s="433"/>
    </row>
    <row r="121" spans="1:239" ht="79.5" customHeight="1" x14ac:dyDescent="0.2">
      <c r="A121" s="444"/>
      <c r="B121" s="445"/>
      <c r="C121" s="3209"/>
      <c r="D121" s="3210"/>
      <c r="E121" s="428"/>
      <c r="F121" s="429"/>
      <c r="G121" s="2182"/>
      <c r="H121" s="2185"/>
      <c r="I121" s="2319"/>
      <c r="J121" s="3212"/>
      <c r="K121" s="3213"/>
      <c r="L121" s="3214"/>
      <c r="M121" s="2185"/>
      <c r="N121" s="3217"/>
      <c r="O121" s="3219"/>
      <c r="P121" s="2185"/>
      <c r="Q121" s="2309"/>
      <c r="R121" s="1866" t="s">
        <v>1602</v>
      </c>
      <c r="S121" s="1855">
        <v>21000000</v>
      </c>
      <c r="T121" s="1763">
        <v>20</v>
      </c>
      <c r="U121" s="1749" t="s">
        <v>61</v>
      </c>
      <c r="V121" s="2259"/>
      <c r="W121" s="2259"/>
      <c r="X121" s="2259"/>
      <c r="Y121" s="2259"/>
      <c r="Z121" s="2259"/>
      <c r="AA121" s="2259"/>
      <c r="AB121" s="2259"/>
      <c r="AC121" s="2259"/>
      <c r="AD121" s="2259"/>
      <c r="AE121" s="2259"/>
      <c r="AF121" s="2259"/>
      <c r="AG121" s="2259"/>
      <c r="AH121" s="2259"/>
      <c r="AI121" s="2259"/>
      <c r="AJ121" s="2259"/>
      <c r="AK121" s="2259"/>
      <c r="AL121" s="3292"/>
      <c r="AM121" s="3292"/>
      <c r="AN121" s="2336"/>
      <c r="AO121" s="433"/>
      <c r="AP121" s="433"/>
      <c r="AQ121" s="433"/>
      <c r="AR121" s="433"/>
      <c r="AS121" s="433"/>
      <c r="AT121" s="433"/>
      <c r="AU121" s="433"/>
      <c r="AV121" s="433"/>
      <c r="AW121" s="433"/>
      <c r="AX121" s="433"/>
      <c r="AY121" s="433"/>
      <c r="AZ121" s="433"/>
      <c r="BA121" s="433"/>
      <c r="BB121" s="433"/>
      <c r="BC121" s="433"/>
      <c r="BD121" s="433"/>
      <c r="BE121" s="433"/>
      <c r="BF121" s="433"/>
      <c r="BG121" s="433"/>
      <c r="BH121" s="433"/>
      <c r="BI121" s="433"/>
      <c r="BJ121" s="433"/>
      <c r="BK121" s="433"/>
      <c r="BL121" s="433"/>
      <c r="BM121" s="433"/>
      <c r="BN121" s="433"/>
      <c r="BO121" s="433"/>
      <c r="BP121" s="433"/>
      <c r="BQ121" s="433"/>
      <c r="BR121" s="433"/>
      <c r="BS121" s="433"/>
      <c r="BT121" s="433"/>
      <c r="BU121" s="433"/>
      <c r="BV121" s="433"/>
      <c r="BW121" s="433"/>
      <c r="BX121" s="433"/>
      <c r="BY121" s="433"/>
      <c r="BZ121" s="433"/>
      <c r="CA121" s="433"/>
      <c r="CB121" s="433"/>
      <c r="CC121" s="433"/>
      <c r="CD121" s="433"/>
      <c r="CE121" s="433"/>
      <c r="CF121" s="433"/>
      <c r="CG121" s="433"/>
      <c r="CH121" s="433"/>
      <c r="CI121" s="433"/>
      <c r="CJ121" s="433"/>
      <c r="CK121" s="433"/>
      <c r="CL121" s="433"/>
      <c r="CM121" s="433"/>
      <c r="CN121" s="433"/>
      <c r="CO121" s="433"/>
      <c r="CP121" s="433"/>
      <c r="CQ121" s="433"/>
      <c r="CR121" s="433"/>
      <c r="CS121" s="433"/>
      <c r="CT121" s="433"/>
      <c r="CU121" s="433"/>
      <c r="CV121" s="433"/>
      <c r="CW121" s="433"/>
      <c r="CX121" s="433"/>
      <c r="CY121" s="433"/>
      <c r="CZ121" s="433"/>
      <c r="DA121" s="433"/>
      <c r="DB121" s="433"/>
      <c r="DC121" s="433"/>
      <c r="DD121" s="433"/>
      <c r="DE121" s="433"/>
      <c r="DF121" s="433"/>
      <c r="DG121" s="433"/>
      <c r="DH121" s="433"/>
      <c r="DI121" s="433"/>
      <c r="DJ121" s="433"/>
      <c r="DK121" s="433"/>
      <c r="DL121" s="433"/>
      <c r="DM121" s="433"/>
      <c r="DN121" s="433"/>
      <c r="DO121" s="433"/>
      <c r="DP121" s="433"/>
      <c r="DQ121" s="433"/>
      <c r="DR121" s="433"/>
      <c r="DS121" s="433"/>
      <c r="DT121" s="433"/>
      <c r="DU121" s="433"/>
      <c r="DV121" s="433"/>
      <c r="DW121" s="433"/>
      <c r="DX121" s="433"/>
      <c r="DY121" s="433"/>
      <c r="DZ121" s="433"/>
      <c r="EA121" s="433"/>
      <c r="EB121" s="433"/>
      <c r="EC121" s="433"/>
      <c r="ED121" s="433"/>
      <c r="EE121" s="433"/>
      <c r="EF121" s="433"/>
      <c r="EG121" s="433"/>
      <c r="EH121" s="433"/>
      <c r="EI121" s="433"/>
      <c r="EJ121" s="433"/>
      <c r="EK121" s="433"/>
      <c r="EL121" s="433"/>
      <c r="EM121" s="433"/>
      <c r="EN121" s="433"/>
      <c r="EO121" s="433"/>
      <c r="EP121" s="433"/>
      <c r="EQ121" s="433"/>
      <c r="ER121" s="433"/>
      <c r="ES121" s="433"/>
      <c r="ET121" s="433"/>
      <c r="EU121" s="433"/>
      <c r="EV121" s="433"/>
      <c r="EW121" s="433"/>
      <c r="EX121" s="433"/>
      <c r="EY121" s="433"/>
      <c r="EZ121" s="433"/>
      <c r="FA121" s="433"/>
      <c r="FB121" s="433"/>
      <c r="FC121" s="433"/>
      <c r="FD121" s="433"/>
      <c r="FE121" s="433"/>
      <c r="FF121" s="433"/>
      <c r="FG121" s="433"/>
      <c r="FH121" s="433"/>
      <c r="FI121" s="433"/>
      <c r="FJ121" s="433"/>
      <c r="FK121" s="433"/>
      <c r="FL121" s="433"/>
      <c r="FM121" s="433"/>
      <c r="FN121" s="433"/>
      <c r="FO121" s="433"/>
      <c r="FP121" s="433"/>
      <c r="FQ121" s="433"/>
      <c r="FR121" s="433"/>
      <c r="FS121" s="433"/>
      <c r="FT121" s="433"/>
      <c r="FU121" s="433"/>
      <c r="FV121" s="433"/>
      <c r="FW121" s="433"/>
      <c r="FX121" s="433"/>
      <c r="FY121" s="433"/>
      <c r="FZ121" s="433"/>
      <c r="GA121" s="433"/>
      <c r="GB121" s="433"/>
      <c r="GC121" s="433"/>
      <c r="GD121" s="433"/>
      <c r="GE121" s="433"/>
      <c r="GF121" s="433"/>
      <c r="GG121" s="433"/>
      <c r="GH121" s="433"/>
      <c r="GI121" s="433"/>
      <c r="GJ121" s="433"/>
      <c r="GK121" s="433"/>
      <c r="GL121" s="433"/>
      <c r="GM121" s="433"/>
      <c r="GN121" s="433"/>
      <c r="GO121" s="433"/>
      <c r="GP121" s="433"/>
      <c r="GQ121" s="433"/>
      <c r="GR121" s="433"/>
      <c r="GS121" s="433"/>
      <c r="GT121" s="433"/>
      <c r="GU121" s="433"/>
      <c r="GV121" s="433"/>
      <c r="GW121" s="433"/>
      <c r="GX121" s="433"/>
      <c r="GY121" s="433"/>
      <c r="GZ121" s="433"/>
      <c r="HA121" s="433"/>
      <c r="HB121" s="433"/>
      <c r="HC121" s="433"/>
      <c r="HD121" s="433"/>
      <c r="HE121" s="433"/>
      <c r="HF121" s="433"/>
      <c r="HG121" s="433"/>
      <c r="HH121" s="433"/>
      <c r="HI121" s="433"/>
      <c r="HJ121" s="433"/>
      <c r="HK121" s="433"/>
      <c r="HL121" s="433"/>
      <c r="HM121" s="433"/>
      <c r="HN121" s="433"/>
      <c r="HO121" s="433"/>
      <c r="HP121" s="433"/>
      <c r="HQ121" s="433"/>
      <c r="HR121" s="433"/>
      <c r="HS121" s="433"/>
      <c r="HT121" s="433"/>
      <c r="HU121" s="433"/>
      <c r="HV121" s="433"/>
      <c r="HW121" s="433"/>
      <c r="HX121" s="433"/>
      <c r="HY121" s="433"/>
      <c r="HZ121" s="433"/>
      <c r="IA121" s="433"/>
      <c r="IB121" s="433"/>
      <c r="IC121" s="433"/>
      <c r="ID121" s="433"/>
      <c r="IE121" s="433"/>
    </row>
    <row r="122" spans="1:239" ht="79.5" customHeight="1" x14ac:dyDescent="0.2">
      <c r="A122" s="444"/>
      <c r="B122" s="445"/>
      <c r="C122" s="3209"/>
      <c r="D122" s="3210"/>
      <c r="E122" s="428"/>
      <c r="F122" s="429"/>
      <c r="G122" s="2182"/>
      <c r="H122" s="2185"/>
      <c r="I122" s="2319"/>
      <c r="J122" s="3212"/>
      <c r="K122" s="3213"/>
      <c r="L122" s="3214"/>
      <c r="M122" s="2185"/>
      <c r="N122" s="3217"/>
      <c r="O122" s="3219"/>
      <c r="P122" s="2185"/>
      <c r="Q122" s="2309"/>
      <c r="R122" s="1866" t="s">
        <v>1603</v>
      </c>
      <c r="S122" s="1855">
        <v>5500000</v>
      </c>
      <c r="T122" s="1763">
        <v>20</v>
      </c>
      <c r="U122" s="1749" t="s">
        <v>61</v>
      </c>
      <c r="V122" s="2259"/>
      <c r="W122" s="2259"/>
      <c r="X122" s="2259"/>
      <c r="Y122" s="2259"/>
      <c r="Z122" s="2259"/>
      <c r="AA122" s="2259"/>
      <c r="AB122" s="2259"/>
      <c r="AC122" s="2259"/>
      <c r="AD122" s="2259"/>
      <c r="AE122" s="2259"/>
      <c r="AF122" s="2259"/>
      <c r="AG122" s="2259"/>
      <c r="AH122" s="2259"/>
      <c r="AI122" s="2259"/>
      <c r="AJ122" s="2259"/>
      <c r="AK122" s="2259"/>
      <c r="AL122" s="3292"/>
      <c r="AM122" s="3292"/>
      <c r="AN122" s="2336"/>
      <c r="AO122" s="433"/>
      <c r="AP122" s="433"/>
      <c r="AQ122" s="433"/>
      <c r="AR122" s="433"/>
      <c r="AS122" s="433"/>
      <c r="AT122" s="433"/>
      <c r="AU122" s="433"/>
      <c r="AV122" s="433"/>
      <c r="AW122" s="433"/>
      <c r="AX122" s="433"/>
      <c r="AY122" s="433"/>
      <c r="AZ122" s="433"/>
      <c r="BA122" s="433"/>
      <c r="BB122" s="433"/>
      <c r="BC122" s="433"/>
      <c r="BD122" s="433"/>
      <c r="BE122" s="433"/>
      <c r="BF122" s="433"/>
      <c r="BG122" s="433"/>
      <c r="BH122" s="433"/>
      <c r="BI122" s="433"/>
      <c r="BJ122" s="433"/>
      <c r="BK122" s="433"/>
      <c r="BL122" s="433"/>
      <c r="BM122" s="433"/>
      <c r="BN122" s="433"/>
      <c r="BO122" s="433"/>
      <c r="BP122" s="433"/>
      <c r="BQ122" s="433"/>
      <c r="BR122" s="433"/>
      <c r="BS122" s="433"/>
      <c r="BT122" s="433"/>
      <c r="BU122" s="433"/>
      <c r="BV122" s="433"/>
      <c r="BW122" s="433"/>
      <c r="BX122" s="433"/>
      <c r="BY122" s="433"/>
      <c r="BZ122" s="433"/>
      <c r="CA122" s="433"/>
      <c r="CB122" s="433"/>
      <c r="CC122" s="433"/>
      <c r="CD122" s="433"/>
      <c r="CE122" s="433"/>
      <c r="CF122" s="433"/>
      <c r="CG122" s="433"/>
      <c r="CH122" s="433"/>
      <c r="CI122" s="433"/>
      <c r="CJ122" s="433"/>
      <c r="CK122" s="433"/>
      <c r="CL122" s="433"/>
      <c r="CM122" s="433"/>
      <c r="CN122" s="433"/>
      <c r="CO122" s="433"/>
      <c r="CP122" s="433"/>
      <c r="CQ122" s="433"/>
      <c r="CR122" s="433"/>
      <c r="CS122" s="433"/>
      <c r="CT122" s="433"/>
      <c r="CU122" s="433"/>
      <c r="CV122" s="433"/>
      <c r="CW122" s="433"/>
      <c r="CX122" s="433"/>
      <c r="CY122" s="433"/>
      <c r="CZ122" s="433"/>
      <c r="DA122" s="433"/>
      <c r="DB122" s="433"/>
      <c r="DC122" s="433"/>
      <c r="DD122" s="433"/>
      <c r="DE122" s="433"/>
      <c r="DF122" s="433"/>
      <c r="DG122" s="433"/>
      <c r="DH122" s="433"/>
      <c r="DI122" s="433"/>
      <c r="DJ122" s="433"/>
      <c r="DK122" s="433"/>
      <c r="DL122" s="433"/>
      <c r="DM122" s="433"/>
      <c r="DN122" s="433"/>
      <c r="DO122" s="433"/>
      <c r="DP122" s="433"/>
      <c r="DQ122" s="433"/>
      <c r="DR122" s="433"/>
      <c r="DS122" s="433"/>
      <c r="DT122" s="433"/>
      <c r="DU122" s="433"/>
      <c r="DV122" s="433"/>
      <c r="DW122" s="433"/>
      <c r="DX122" s="433"/>
      <c r="DY122" s="433"/>
      <c r="DZ122" s="433"/>
      <c r="EA122" s="433"/>
      <c r="EB122" s="433"/>
      <c r="EC122" s="433"/>
      <c r="ED122" s="433"/>
      <c r="EE122" s="433"/>
      <c r="EF122" s="433"/>
      <c r="EG122" s="433"/>
      <c r="EH122" s="433"/>
      <c r="EI122" s="433"/>
      <c r="EJ122" s="433"/>
      <c r="EK122" s="433"/>
      <c r="EL122" s="433"/>
      <c r="EM122" s="433"/>
      <c r="EN122" s="433"/>
      <c r="EO122" s="433"/>
      <c r="EP122" s="433"/>
      <c r="EQ122" s="433"/>
      <c r="ER122" s="433"/>
      <c r="ES122" s="433"/>
      <c r="ET122" s="433"/>
      <c r="EU122" s="433"/>
      <c r="EV122" s="433"/>
      <c r="EW122" s="433"/>
      <c r="EX122" s="433"/>
      <c r="EY122" s="433"/>
      <c r="EZ122" s="433"/>
      <c r="FA122" s="433"/>
      <c r="FB122" s="433"/>
      <c r="FC122" s="433"/>
      <c r="FD122" s="433"/>
      <c r="FE122" s="433"/>
      <c r="FF122" s="433"/>
      <c r="FG122" s="433"/>
      <c r="FH122" s="433"/>
      <c r="FI122" s="433"/>
      <c r="FJ122" s="433"/>
      <c r="FK122" s="433"/>
      <c r="FL122" s="433"/>
      <c r="FM122" s="433"/>
      <c r="FN122" s="433"/>
      <c r="FO122" s="433"/>
      <c r="FP122" s="433"/>
      <c r="FQ122" s="433"/>
      <c r="FR122" s="433"/>
      <c r="FS122" s="433"/>
      <c r="FT122" s="433"/>
      <c r="FU122" s="433"/>
      <c r="FV122" s="433"/>
      <c r="FW122" s="433"/>
      <c r="FX122" s="433"/>
      <c r="FY122" s="433"/>
      <c r="FZ122" s="433"/>
      <c r="GA122" s="433"/>
      <c r="GB122" s="433"/>
      <c r="GC122" s="433"/>
      <c r="GD122" s="433"/>
      <c r="GE122" s="433"/>
      <c r="GF122" s="433"/>
      <c r="GG122" s="433"/>
      <c r="GH122" s="433"/>
      <c r="GI122" s="433"/>
      <c r="GJ122" s="433"/>
      <c r="GK122" s="433"/>
      <c r="GL122" s="433"/>
      <c r="GM122" s="433"/>
      <c r="GN122" s="433"/>
      <c r="GO122" s="433"/>
      <c r="GP122" s="433"/>
      <c r="GQ122" s="433"/>
      <c r="GR122" s="433"/>
      <c r="GS122" s="433"/>
      <c r="GT122" s="433"/>
      <c r="GU122" s="433"/>
      <c r="GV122" s="433"/>
      <c r="GW122" s="433"/>
      <c r="GX122" s="433"/>
      <c r="GY122" s="433"/>
      <c r="GZ122" s="433"/>
      <c r="HA122" s="433"/>
      <c r="HB122" s="433"/>
      <c r="HC122" s="433"/>
      <c r="HD122" s="433"/>
      <c r="HE122" s="433"/>
      <c r="HF122" s="433"/>
      <c r="HG122" s="433"/>
      <c r="HH122" s="433"/>
      <c r="HI122" s="433"/>
      <c r="HJ122" s="433"/>
      <c r="HK122" s="433"/>
      <c r="HL122" s="433"/>
      <c r="HM122" s="433"/>
      <c r="HN122" s="433"/>
      <c r="HO122" s="433"/>
      <c r="HP122" s="433"/>
      <c r="HQ122" s="433"/>
      <c r="HR122" s="433"/>
      <c r="HS122" s="433"/>
      <c r="HT122" s="433"/>
      <c r="HU122" s="433"/>
      <c r="HV122" s="433"/>
      <c r="HW122" s="433"/>
      <c r="HX122" s="433"/>
      <c r="HY122" s="433"/>
      <c r="HZ122" s="433"/>
      <c r="IA122" s="433"/>
      <c r="IB122" s="433"/>
      <c r="IC122" s="433"/>
      <c r="ID122" s="433"/>
      <c r="IE122" s="433"/>
    </row>
    <row r="123" spans="1:239" ht="79.5" customHeight="1" x14ac:dyDescent="0.2">
      <c r="A123" s="444"/>
      <c r="B123" s="445"/>
      <c r="C123" s="3209"/>
      <c r="D123" s="3210"/>
      <c r="E123" s="428"/>
      <c r="F123" s="429"/>
      <c r="G123" s="2182"/>
      <c r="H123" s="2185"/>
      <c r="I123" s="2319"/>
      <c r="J123" s="3212"/>
      <c r="K123" s="3213"/>
      <c r="L123" s="3214"/>
      <c r="M123" s="2185"/>
      <c r="N123" s="3217"/>
      <c r="O123" s="3219"/>
      <c r="P123" s="2185"/>
      <c r="Q123" s="2309"/>
      <c r="R123" s="1866" t="s">
        <v>1604</v>
      </c>
      <c r="S123" s="1855">
        <v>45000000</v>
      </c>
      <c r="T123" s="1763">
        <v>20</v>
      </c>
      <c r="U123" s="1749" t="s">
        <v>61</v>
      </c>
      <c r="V123" s="2259"/>
      <c r="W123" s="2259"/>
      <c r="X123" s="2259"/>
      <c r="Y123" s="2259"/>
      <c r="Z123" s="2259"/>
      <c r="AA123" s="2259"/>
      <c r="AB123" s="2259"/>
      <c r="AC123" s="2259"/>
      <c r="AD123" s="2259"/>
      <c r="AE123" s="2259"/>
      <c r="AF123" s="2259"/>
      <c r="AG123" s="2259"/>
      <c r="AH123" s="2259"/>
      <c r="AI123" s="2259"/>
      <c r="AJ123" s="2259"/>
      <c r="AK123" s="2259"/>
      <c r="AL123" s="3292"/>
      <c r="AM123" s="3292"/>
      <c r="AN123" s="2336"/>
      <c r="AO123" s="433"/>
      <c r="AP123" s="433"/>
      <c r="AQ123" s="433"/>
      <c r="AR123" s="433"/>
      <c r="AS123" s="433"/>
      <c r="AT123" s="433"/>
      <c r="AU123" s="433"/>
      <c r="AV123" s="433"/>
      <c r="AW123" s="433"/>
      <c r="AX123" s="433"/>
      <c r="AY123" s="433"/>
      <c r="AZ123" s="433"/>
      <c r="BA123" s="433"/>
      <c r="BB123" s="433"/>
      <c r="BC123" s="433"/>
      <c r="BD123" s="433"/>
      <c r="BE123" s="433"/>
      <c r="BF123" s="433"/>
      <c r="BG123" s="433"/>
      <c r="BH123" s="433"/>
      <c r="BI123" s="433"/>
      <c r="BJ123" s="433"/>
      <c r="BK123" s="433"/>
      <c r="BL123" s="433"/>
      <c r="BM123" s="433"/>
      <c r="BN123" s="433"/>
      <c r="BO123" s="433"/>
      <c r="BP123" s="433"/>
      <c r="BQ123" s="433"/>
      <c r="BR123" s="433"/>
      <c r="BS123" s="433"/>
      <c r="BT123" s="433"/>
      <c r="BU123" s="433"/>
      <c r="BV123" s="433"/>
      <c r="BW123" s="433"/>
      <c r="BX123" s="433"/>
      <c r="BY123" s="433"/>
      <c r="BZ123" s="433"/>
      <c r="CA123" s="433"/>
      <c r="CB123" s="433"/>
      <c r="CC123" s="433"/>
      <c r="CD123" s="433"/>
      <c r="CE123" s="433"/>
      <c r="CF123" s="433"/>
      <c r="CG123" s="433"/>
      <c r="CH123" s="433"/>
      <c r="CI123" s="433"/>
      <c r="CJ123" s="433"/>
      <c r="CK123" s="433"/>
      <c r="CL123" s="433"/>
      <c r="CM123" s="433"/>
      <c r="CN123" s="433"/>
      <c r="CO123" s="433"/>
      <c r="CP123" s="433"/>
      <c r="CQ123" s="433"/>
      <c r="CR123" s="433"/>
      <c r="CS123" s="433"/>
      <c r="CT123" s="433"/>
      <c r="CU123" s="433"/>
      <c r="CV123" s="433"/>
      <c r="CW123" s="433"/>
      <c r="CX123" s="433"/>
      <c r="CY123" s="433"/>
      <c r="CZ123" s="433"/>
      <c r="DA123" s="433"/>
      <c r="DB123" s="433"/>
      <c r="DC123" s="433"/>
      <c r="DD123" s="433"/>
      <c r="DE123" s="433"/>
      <c r="DF123" s="433"/>
      <c r="DG123" s="433"/>
      <c r="DH123" s="433"/>
      <c r="DI123" s="433"/>
      <c r="DJ123" s="433"/>
      <c r="DK123" s="433"/>
      <c r="DL123" s="433"/>
      <c r="DM123" s="433"/>
      <c r="DN123" s="433"/>
      <c r="DO123" s="433"/>
      <c r="DP123" s="433"/>
      <c r="DQ123" s="433"/>
      <c r="DR123" s="433"/>
      <c r="DS123" s="433"/>
      <c r="DT123" s="433"/>
      <c r="DU123" s="433"/>
      <c r="DV123" s="433"/>
      <c r="DW123" s="433"/>
      <c r="DX123" s="433"/>
      <c r="DY123" s="433"/>
      <c r="DZ123" s="433"/>
      <c r="EA123" s="433"/>
      <c r="EB123" s="433"/>
      <c r="EC123" s="433"/>
      <c r="ED123" s="433"/>
      <c r="EE123" s="433"/>
      <c r="EF123" s="433"/>
      <c r="EG123" s="433"/>
      <c r="EH123" s="433"/>
      <c r="EI123" s="433"/>
      <c r="EJ123" s="433"/>
      <c r="EK123" s="433"/>
      <c r="EL123" s="433"/>
      <c r="EM123" s="433"/>
      <c r="EN123" s="433"/>
      <c r="EO123" s="433"/>
      <c r="EP123" s="433"/>
      <c r="EQ123" s="433"/>
      <c r="ER123" s="433"/>
      <c r="ES123" s="433"/>
      <c r="ET123" s="433"/>
      <c r="EU123" s="433"/>
      <c r="EV123" s="433"/>
      <c r="EW123" s="433"/>
      <c r="EX123" s="433"/>
      <c r="EY123" s="433"/>
      <c r="EZ123" s="433"/>
      <c r="FA123" s="433"/>
      <c r="FB123" s="433"/>
      <c r="FC123" s="433"/>
      <c r="FD123" s="433"/>
      <c r="FE123" s="433"/>
      <c r="FF123" s="433"/>
      <c r="FG123" s="433"/>
      <c r="FH123" s="433"/>
      <c r="FI123" s="433"/>
      <c r="FJ123" s="433"/>
      <c r="FK123" s="433"/>
      <c r="FL123" s="433"/>
      <c r="FM123" s="433"/>
      <c r="FN123" s="433"/>
      <c r="FO123" s="433"/>
      <c r="FP123" s="433"/>
      <c r="FQ123" s="433"/>
      <c r="FR123" s="433"/>
      <c r="FS123" s="433"/>
      <c r="FT123" s="433"/>
      <c r="FU123" s="433"/>
      <c r="FV123" s="433"/>
      <c r="FW123" s="433"/>
      <c r="FX123" s="433"/>
      <c r="FY123" s="433"/>
      <c r="FZ123" s="433"/>
      <c r="GA123" s="433"/>
      <c r="GB123" s="433"/>
      <c r="GC123" s="433"/>
      <c r="GD123" s="433"/>
      <c r="GE123" s="433"/>
      <c r="GF123" s="433"/>
      <c r="GG123" s="433"/>
      <c r="GH123" s="433"/>
      <c r="GI123" s="433"/>
      <c r="GJ123" s="433"/>
      <c r="GK123" s="433"/>
      <c r="GL123" s="433"/>
      <c r="GM123" s="433"/>
      <c r="GN123" s="433"/>
      <c r="GO123" s="433"/>
      <c r="GP123" s="433"/>
      <c r="GQ123" s="433"/>
      <c r="GR123" s="433"/>
      <c r="GS123" s="433"/>
      <c r="GT123" s="433"/>
      <c r="GU123" s="433"/>
      <c r="GV123" s="433"/>
      <c r="GW123" s="433"/>
      <c r="GX123" s="433"/>
      <c r="GY123" s="433"/>
      <c r="GZ123" s="433"/>
      <c r="HA123" s="433"/>
      <c r="HB123" s="433"/>
      <c r="HC123" s="433"/>
      <c r="HD123" s="433"/>
      <c r="HE123" s="433"/>
      <c r="HF123" s="433"/>
      <c r="HG123" s="433"/>
      <c r="HH123" s="433"/>
      <c r="HI123" s="433"/>
      <c r="HJ123" s="433"/>
      <c r="HK123" s="433"/>
      <c r="HL123" s="433"/>
      <c r="HM123" s="433"/>
      <c r="HN123" s="433"/>
      <c r="HO123" s="433"/>
      <c r="HP123" s="433"/>
      <c r="HQ123" s="433"/>
      <c r="HR123" s="433"/>
      <c r="HS123" s="433"/>
      <c r="HT123" s="433"/>
      <c r="HU123" s="433"/>
      <c r="HV123" s="433"/>
      <c r="HW123" s="433"/>
      <c r="HX123" s="433"/>
      <c r="HY123" s="433"/>
      <c r="HZ123" s="433"/>
      <c r="IA123" s="433"/>
      <c r="IB123" s="433"/>
      <c r="IC123" s="433"/>
      <c r="ID123" s="433"/>
      <c r="IE123" s="433"/>
    </row>
    <row r="124" spans="1:239" ht="79.5" customHeight="1" x14ac:dyDescent="0.2">
      <c r="A124" s="444"/>
      <c r="B124" s="445"/>
      <c r="C124" s="3209"/>
      <c r="D124" s="3210"/>
      <c r="E124" s="428"/>
      <c r="F124" s="429"/>
      <c r="G124" s="2182"/>
      <c r="H124" s="2185"/>
      <c r="I124" s="2319"/>
      <c r="J124" s="3212"/>
      <c r="K124" s="3213"/>
      <c r="L124" s="3214"/>
      <c r="M124" s="2185"/>
      <c r="N124" s="3217"/>
      <c r="O124" s="3219"/>
      <c r="P124" s="2185"/>
      <c r="Q124" s="2309"/>
      <c r="R124" s="1866" t="s">
        <v>1605</v>
      </c>
      <c r="S124" s="1855">
        <v>20000000</v>
      </c>
      <c r="T124" s="1763">
        <v>20</v>
      </c>
      <c r="U124" s="1749" t="s">
        <v>61</v>
      </c>
      <c r="V124" s="2259"/>
      <c r="W124" s="2259"/>
      <c r="X124" s="2259"/>
      <c r="Y124" s="2259"/>
      <c r="Z124" s="2259"/>
      <c r="AA124" s="2259"/>
      <c r="AB124" s="2259"/>
      <c r="AC124" s="2259"/>
      <c r="AD124" s="2259"/>
      <c r="AE124" s="2259"/>
      <c r="AF124" s="2259"/>
      <c r="AG124" s="2259"/>
      <c r="AH124" s="2259"/>
      <c r="AI124" s="2259"/>
      <c r="AJ124" s="2259"/>
      <c r="AK124" s="2259"/>
      <c r="AL124" s="3292"/>
      <c r="AM124" s="3292"/>
      <c r="AN124" s="2336"/>
      <c r="AO124" s="433"/>
      <c r="AP124" s="433"/>
      <c r="AQ124" s="433"/>
      <c r="AR124" s="433"/>
      <c r="AS124" s="433"/>
      <c r="AT124" s="433"/>
      <c r="AU124" s="433"/>
      <c r="AV124" s="433"/>
      <c r="AW124" s="433"/>
      <c r="AX124" s="433"/>
      <c r="AY124" s="433"/>
      <c r="AZ124" s="433"/>
      <c r="BA124" s="433"/>
      <c r="BB124" s="433"/>
      <c r="BC124" s="433"/>
      <c r="BD124" s="433"/>
      <c r="BE124" s="433"/>
      <c r="BF124" s="433"/>
      <c r="BG124" s="433"/>
      <c r="BH124" s="433"/>
      <c r="BI124" s="433"/>
      <c r="BJ124" s="433"/>
      <c r="BK124" s="433"/>
      <c r="BL124" s="433"/>
      <c r="BM124" s="433"/>
      <c r="BN124" s="433"/>
      <c r="BO124" s="433"/>
      <c r="BP124" s="433"/>
      <c r="BQ124" s="433"/>
      <c r="BR124" s="433"/>
      <c r="BS124" s="433"/>
      <c r="BT124" s="433"/>
      <c r="BU124" s="433"/>
      <c r="BV124" s="433"/>
      <c r="BW124" s="433"/>
      <c r="BX124" s="433"/>
      <c r="BY124" s="433"/>
      <c r="BZ124" s="433"/>
      <c r="CA124" s="433"/>
      <c r="CB124" s="433"/>
      <c r="CC124" s="433"/>
      <c r="CD124" s="433"/>
      <c r="CE124" s="433"/>
      <c r="CF124" s="433"/>
      <c r="CG124" s="433"/>
      <c r="CH124" s="433"/>
      <c r="CI124" s="433"/>
      <c r="CJ124" s="433"/>
      <c r="CK124" s="433"/>
      <c r="CL124" s="433"/>
      <c r="CM124" s="433"/>
      <c r="CN124" s="433"/>
      <c r="CO124" s="433"/>
      <c r="CP124" s="433"/>
      <c r="CQ124" s="433"/>
      <c r="CR124" s="433"/>
      <c r="CS124" s="433"/>
      <c r="CT124" s="433"/>
      <c r="CU124" s="433"/>
      <c r="CV124" s="433"/>
      <c r="CW124" s="433"/>
      <c r="CX124" s="433"/>
      <c r="CY124" s="433"/>
      <c r="CZ124" s="433"/>
      <c r="DA124" s="433"/>
      <c r="DB124" s="433"/>
      <c r="DC124" s="433"/>
      <c r="DD124" s="433"/>
      <c r="DE124" s="433"/>
      <c r="DF124" s="433"/>
      <c r="DG124" s="433"/>
      <c r="DH124" s="433"/>
      <c r="DI124" s="433"/>
      <c r="DJ124" s="433"/>
      <c r="DK124" s="433"/>
      <c r="DL124" s="433"/>
      <c r="DM124" s="433"/>
      <c r="DN124" s="433"/>
      <c r="DO124" s="433"/>
      <c r="DP124" s="433"/>
      <c r="DQ124" s="433"/>
      <c r="DR124" s="433"/>
      <c r="DS124" s="433"/>
      <c r="DT124" s="433"/>
      <c r="DU124" s="433"/>
      <c r="DV124" s="433"/>
      <c r="DW124" s="433"/>
      <c r="DX124" s="433"/>
      <c r="DY124" s="433"/>
      <c r="DZ124" s="433"/>
      <c r="EA124" s="433"/>
      <c r="EB124" s="433"/>
      <c r="EC124" s="433"/>
      <c r="ED124" s="433"/>
      <c r="EE124" s="433"/>
      <c r="EF124" s="433"/>
      <c r="EG124" s="433"/>
      <c r="EH124" s="433"/>
      <c r="EI124" s="433"/>
      <c r="EJ124" s="433"/>
      <c r="EK124" s="433"/>
      <c r="EL124" s="433"/>
      <c r="EM124" s="433"/>
      <c r="EN124" s="433"/>
      <c r="EO124" s="433"/>
      <c r="EP124" s="433"/>
      <c r="EQ124" s="433"/>
      <c r="ER124" s="433"/>
      <c r="ES124" s="433"/>
      <c r="ET124" s="433"/>
      <c r="EU124" s="433"/>
      <c r="EV124" s="433"/>
      <c r="EW124" s="433"/>
      <c r="EX124" s="433"/>
      <c r="EY124" s="433"/>
      <c r="EZ124" s="433"/>
      <c r="FA124" s="433"/>
      <c r="FB124" s="433"/>
      <c r="FC124" s="433"/>
      <c r="FD124" s="433"/>
      <c r="FE124" s="433"/>
      <c r="FF124" s="433"/>
      <c r="FG124" s="433"/>
      <c r="FH124" s="433"/>
      <c r="FI124" s="433"/>
      <c r="FJ124" s="433"/>
      <c r="FK124" s="433"/>
      <c r="FL124" s="433"/>
      <c r="FM124" s="433"/>
      <c r="FN124" s="433"/>
      <c r="FO124" s="433"/>
      <c r="FP124" s="433"/>
      <c r="FQ124" s="433"/>
      <c r="FR124" s="433"/>
      <c r="FS124" s="433"/>
      <c r="FT124" s="433"/>
      <c r="FU124" s="433"/>
      <c r="FV124" s="433"/>
      <c r="FW124" s="433"/>
      <c r="FX124" s="433"/>
      <c r="FY124" s="433"/>
      <c r="FZ124" s="433"/>
      <c r="GA124" s="433"/>
      <c r="GB124" s="433"/>
      <c r="GC124" s="433"/>
      <c r="GD124" s="433"/>
      <c r="GE124" s="433"/>
      <c r="GF124" s="433"/>
      <c r="GG124" s="433"/>
      <c r="GH124" s="433"/>
      <c r="GI124" s="433"/>
      <c r="GJ124" s="433"/>
      <c r="GK124" s="433"/>
      <c r="GL124" s="433"/>
      <c r="GM124" s="433"/>
      <c r="GN124" s="433"/>
      <c r="GO124" s="433"/>
      <c r="GP124" s="433"/>
      <c r="GQ124" s="433"/>
      <c r="GR124" s="433"/>
      <c r="GS124" s="433"/>
      <c r="GT124" s="433"/>
      <c r="GU124" s="433"/>
      <c r="GV124" s="433"/>
      <c r="GW124" s="433"/>
      <c r="GX124" s="433"/>
      <c r="GY124" s="433"/>
      <c r="GZ124" s="433"/>
      <c r="HA124" s="433"/>
      <c r="HB124" s="433"/>
      <c r="HC124" s="433"/>
      <c r="HD124" s="433"/>
      <c r="HE124" s="433"/>
      <c r="HF124" s="433"/>
      <c r="HG124" s="433"/>
      <c r="HH124" s="433"/>
      <c r="HI124" s="433"/>
      <c r="HJ124" s="433"/>
      <c r="HK124" s="433"/>
      <c r="HL124" s="433"/>
      <c r="HM124" s="433"/>
      <c r="HN124" s="433"/>
      <c r="HO124" s="433"/>
      <c r="HP124" s="433"/>
      <c r="HQ124" s="433"/>
      <c r="HR124" s="433"/>
      <c r="HS124" s="433"/>
      <c r="HT124" s="433"/>
      <c r="HU124" s="433"/>
      <c r="HV124" s="433"/>
      <c r="HW124" s="433"/>
      <c r="HX124" s="433"/>
      <c r="HY124" s="433"/>
      <c r="HZ124" s="433"/>
      <c r="IA124" s="433"/>
      <c r="IB124" s="433"/>
      <c r="IC124" s="433"/>
      <c r="ID124" s="433"/>
      <c r="IE124" s="433"/>
    </row>
    <row r="125" spans="1:239" ht="79.5" customHeight="1" x14ac:dyDescent="0.2">
      <c r="A125" s="444"/>
      <c r="B125" s="445"/>
      <c r="C125" s="3209"/>
      <c r="D125" s="3210"/>
      <c r="E125" s="428"/>
      <c r="F125" s="429"/>
      <c r="G125" s="2182"/>
      <c r="H125" s="2185"/>
      <c r="I125" s="2319"/>
      <c r="J125" s="3212"/>
      <c r="K125" s="3213"/>
      <c r="L125" s="3214"/>
      <c r="M125" s="2185"/>
      <c r="N125" s="3217"/>
      <c r="O125" s="3219"/>
      <c r="P125" s="2185"/>
      <c r="Q125" s="2309"/>
      <c r="R125" s="1867" t="s">
        <v>1606</v>
      </c>
      <c r="S125" s="1855">
        <v>5000000</v>
      </c>
      <c r="T125" s="1763">
        <v>20</v>
      </c>
      <c r="U125" s="1749" t="s">
        <v>61</v>
      </c>
      <c r="V125" s="2259"/>
      <c r="W125" s="2259"/>
      <c r="X125" s="2259"/>
      <c r="Y125" s="2259"/>
      <c r="Z125" s="2259"/>
      <c r="AA125" s="2259"/>
      <c r="AB125" s="2259"/>
      <c r="AC125" s="2259"/>
      <c r="AD125" s="2259"/>
      <c r="AE125" s="2259"/>
      <c r="AF125" s="2259"/>
      <c r="AG125" s="2259"/>
      <c r="AH125" s="2259"/>
      <c r="AI125" s="2259"/>
      <c r="AJ125" s="2259"/>
      <c r="AK125" s="2259"/>
      <c r="AL125" s="3292"/>
      <c r="AM125" s="3292"/>
      <c r="AN125" s="2336"/>
      <c r="AO125" s="433"/>
      <c r="AP125" s="433"/>
      <c r="AQ125" s="433"/>
      <c r="AR125" s="433"/>
      <c r="AS125" s="433"/>
      <c r="AT125" s="433"/>
      <c r="AU125" s="433"/>
      <c r="AV125" s="433"/>
      <c r="AW125" s="433"/>
      <c r="AX125" s="433"/>
      <c r="AY125" s="433"/>
      <c r="AZ125" s="433"/>
      <c r="BA125" s="433"/>
      <c r="BB125" s="433"/>
      <c r="BC125" s="433"/>
      <c r="BD125" s="433"/>
      <c r="BE125" s="433"/>
      <c r="BF125" s="433"/>
      <c r="BG125" s="433"/>
      <c r="BH125" s="433"/>
      <c r="BI125" s="433"/>
      <c r="BJ125" s="433"/>
      <c r="BK125" s="433"/>
      <c r="BL125" s="433"/>
      <c r="BM125" s="433"/>
      <c r="BN125" s="433"/>
      <c r="BO125" s="433"/>
      <c r="BP125" s="433"/>
      <c r="BQ125" s="433"/>
      <c r="BR125" s="433"/>
      <c r="BS125" s="433"/>
      <c r="BT125" s="433"/>
      <c r="BU125" s="433"/>
      <c r="BV125" s="433"/>
      <c r="BW125" s="433"/>
      <c r="BX125" s="433"/>
      <c r="BY125" s="433"/>
      <c r="BZ125" s="433"/>
      <c r="CA125" s="433"/>
      <c r="CB125" s="433"/>
      <c r="CC125" s="433"/>
      <c r="CD125" s="433"/>
      <c r="CE125" s="433"/>
      <c r="CF125" s="433"/>
      <c r="CG125" s="433"/>
      <c r="CH125" s="433"/>
      <c r="CI125" s="433"/>
      <c r="CJ125" s="433"/>
      <c r="CK125" s="433"/>
      <c r="CL125" s="433"/>
      <c r="CM125" s="433"/>
      <c r="CN125" s="433"/>
      <c r="CO125" s="433"/>
      <c r="CP125" s="433"/>
      <c r="CQ125" s="433"/>
      <c r="CR125" s="433"/>
      <c r="CS125" s="433"/>
      <c r="CT125" s="433"/>
      <c r="CU125" s="433"/>
      <c r="CV125" s="433"/>
      <c r="CW125" s="433"/>
      <c r="CX125" s="433"/>
      <c r="CY125" s="433"/>
      <c r="CZ125" s="433"/>
      <c r="DA125" s="433"/>
      <c r="DB125" s="433"/>
      <c r="DC125" s="433"/>
      <c r="DD125" s="433"/>
      <c r="DE125" s="433"/>
      <c r="DF125" s="433"/>
      <c r="DG125" s="433"/>
      <c r="DH125" s="433"/>
      <c r="DI125" s="433"/>
      <c r="DJ125" s="433"/>
      <c r="DK125" s="433"/>
      <c r="DL125" s="433"/>
      <c r="DM125" s="433"/>
      <c r="DN125" s="433"/>
      <c r="DO125" s="433"/>
      <c r="DP125" s="433"/>
      <c r="DQ125" s="433"/>
      <c r="DR125" s="433"/>
      <c r="DS125" s="433"/>
      <c r="DT125" s="433"/>
      <c r="DU125" s="433"/>
      <c r="DV125" s="433"/>
      <c r="DW125" s="433"/>
      <c r="DX125" s="433"/>
      <c r="DY125" s="433"/>
      <c r="DZ125" s="433"/>
      <c r="EA125" s="433"/>
      <c r="EB125" s="433"/>
      <c r="EC125" s="433"/>
      <c r="ED125" s="433"/>
      <c r="EE125" s="433"/>
      <c r="EF125" s="433"/>
      <c r="EG125" s="433"/>
      <c r="EH125" s="433"/>
      <c r="EI125" s="433"/>
      <c r="EJ125" s="433"/>
      <c r="EK125" s="433"/>
      <c r="EL125" s="433"/>
      <c r="EM125" s="433"/>
      <c r="EN125" s="433"/>
      <c r="EO125" s="433"/>
      <c r="EP125" s="433"/>
      <c r="EQ125" s="433"/>
      <c r="ER125" s="433"/>
      <c r="ES125" s="433"/>
      <c r="ET125" s="433"/>
      <c r="EU125" s="433"/>
      <c r="EV125" s="433"/>
      <c r="EW125" s="433"/>
      <c r="EX125" s="433"/>
      <c r="EY125" s="433"/>
      <c r="EZ125" s="433"/>
      <c r="FA125" s="433"/>
      <c r="FB125" s="433"/>
      <c r="FC125" s="433"/>
      <c r="FD125" s="433"/>
      <c r="FE125" s="433"/>
      <c r="FF125" s="433"/>
      <c r="FG125" s="433"/>
      <c r="FH125" s="433"/>
      <c r="FI125" s="433"/>
      <c r="FJ125" s="433"/>
      <c r="FK125" s="433"/>
      <c r="FL125" s="433"/>
      <c r="FM125" s="433"/>
      <c r="FN125" s="433"/>
      <c r="FO125" s="433"/>
      <c r="FP125" s="433"/>
      <c r="FQ125" s="433"/>
      <c r="FR125" s="433"/>
      <c r="FS125" s="433"/>
      <c r="FT125" s="433"/>
      <c r="FU125" s="433"/>
      <c r="FV125" s="433"/>
      <c r="FW125" s="433"/>
      <c r="FX125" s="433"/>
      <c r="FY125" s="433"/>
      <c r="FZ125" s="433"/>
      <c r="GA125" s="433"/>
      <c r="GB125" s="433"/>
      <c r="GC125" s="433"/>
      <c r="GD125" s="433"/>
      <c r="GE125" s="433"/>
      <c r="GF125" s="433"/>
      <c r="GG125" s="433"/>
      <c r="GH125" s="433"/>
      <c r="GI125" s="433"/>
      <c r="GJ125" s="433"/>
      <c r="GK125" s="433"/>
      <c r="GL125" s="433"/>
      <c r="GM125" s="433"/>
      <c r="GN125" s="433"/>
      <c r="GO125" s="433"/>
      <c r="GP125" s="433"/>
      <c r="GQ125" s="433"/>
      <c r="GR125" s="433"/>
      <c r="GS125" s="433"/>
      <c r="GT125" s="433"/>
      <c r="GU125" s="433"/>
      <c r="GV125" s="433"/>
      <c r="GW125" s="433"/>
      <c r="GX125" s="433"/>
      <c r="GY125" s="433"/>
      <c r="GZ125" s="433"/>
      <c r="HA125" s="433"/>
      <c r="HB125" s="433"/>
      <c r="HC125" s="433"/>
      <c r="HD125" s="433"/>
      <c r="HE125" s="433"/>
      <c r="HF125" s="433"/>
      <c r="HG125" s="433"/>
      <c r="HH125" s="433"/>
      <c r="HI125" s="433"/>
      <c r="HJ125" s="433"/>
      <c r="HK125" s="433"/>
      <c r="HL125" s="433"/>
      <c r="HM125" s="433"/>
      <c r="HN125" s="433"/>
      <c r="HO125" s="433"/>
      <c r="HP125" s="433"/>
      <c r="HQ125" s="433"/>
      <c r="HR125" s="433"/>
      <c r="HS125" s="433"/>
      <c r="HT125" s="433"/>
      <c r="HU125" s="433"/>
      <c r="HV125" s="433"/>
      <c r="HW125" s="433"/>
      <c r="HX125" s="433"/>
      <c r="HY125" s="433"/>
      <c r="HZ125" s="433"/>
      <c r="IA125" s="433"/>
      <c r="IB125" s="433"/>
      <c r="IC125" s="433"/>
      <c r="ID125" s="433"/>
      <c r="IE125" s="433"/>
    </row>
    <row r="126" spans="1:239" ht="79.5" customHeight="1" x14ac:dyDescent="0.2">
      <c r="A126" s="444"/>
      <c r="B126" s="445"/>
      <c r="C126" s="3209"/>
      <c r="D126" s="3210"/>
      <c r="E126" s="428"/>
      <c r="F126" s="429"/>
      <c r="G126" s="2182"/>
      <c r="H126" s="2185"/>
      <c r="I126" s="2319"/>
      <c r="J126" s="3212"/>
      <c r="K126" s="3213"/>
      <c r="L126" s="3214"/>
      <c r="M126" s="2185"/>
      <c r="N126" s="3217"/>
      <c r="O126" s="3219"/>
      <c r="P126" s="2185"/>
      <c r="Q126" s="2309"/>
      <c r="R126" s="1867" t="s">
        <v>1607</v>
      </c>
      <c r="S126" s="1855">
        <v>3500000</v>
      </c>
      <c r="T126" s="1763">
        <v>20</v>
      </c>
      <c r="U126" s="1749" t="s">
        <v>61</v>
      </c>
      <c r="V126" s="2259"/>
      <c r="W126" s="2259"/>
      <c r="X126" s="2259"/>
      <c r="Y126" s="2259"/>
      <c r="Z126" s="2259"/>
      <c r="AA126" s="2259"/>
      <c r="AB126" s="2259"/>
      <c r="AC126" s="2259"/>
      <c r="AD126" s="2259"/>
      <c r="AE126" s="2259"/>
      <c r="AF126" s="2259"/>
      <c r="AG126" s="2259"/>
      <c r="AH126" s="2259"/>
      <c r="AI126" s="2259"/>
      <c r="AJ126" s="2259"/>
      <c r="AK126" s="2259"/>
      <c r="AL126" s="3292"/>
      <c r="AM126" s="3292"/>
      <c r="AN126" s="2336"/>
      <c r="AO126" s="433"/>
      <c r="AP126" s="433"/>
      <c r="AQ126" s="433"/>
      <c r="AR126" s="433"/>
      <c r="AS126" s="433"/>
      <c r="AT126" s="433"/>
      <c r="AU126" s="433"/>
      <c r="AV126" s="433"/>
      <c r="AW126" s="433"/>
      <c r="AX126" s="433"/>
      <c r="AY126" s="433"/>
      <c r="AZ126" s="433"/>
      <c r="BA126" s="433"/>
      <c r="BB126" s="433"/>
      <c r="BC126" s="433"/>
      <c r="BD126" s="433"/>
      <c r="BE126" s="433"/>
      <c r="BF126" s="433"/>
      <c r="BG126" s="433"/>
      <c r="BH126" s="433"/>
      <c r="BI126" s="433"/>
      <c r="BJ126" s="433"/>
      <c r="BK126" s="433"/>
      <c r="BL126" s="433"/>
      <c r="BM126" s="433"/>
      <c r="BN126" s="433"/>
      <c r="BO126" s="433"/>
      <c r="BP126" s="433"/>
      <c r="BQ126" s="433"/>
      <c r="BR126" s="433"/>
      <c r="BS126" s="433"/>
      <c r="BT126" s="433"/>
      <c r="BU126" s="433"/>
      <c r="BV126" s="433"/>
      <c r="BW126" s="433"/>
      <c r="BX126" s="433"/>
      <c r="BY126" s="433"/>
      <c r="BZ126" s="433"/>
      <c r="CA126" s="433"/>
      <c r="CB126" s="433"/>
      <c r="CC126" s="433"/>
      <c r="CD126" s="433"/>
      <c r="CE126" s="433"/>
      <c r="CF126" s="433"/>
      <c r="CG126" s="433"/>
      <c r="CH126" s="433"/>
      <c r="CI126" s="433"/>
      <c r="CJ126" s="433"/>
      <c r="CK126" s="433"/>
      <c r="CL126" s="433"/>
      <c r="CM126" s="433"/>
      <c r="CN126" s="433"/>
      <c r="CO126" s="433"/>
      <c r="CP126" s="433"/>
      <c r="CQ126" s="433"/>
      <c r="CR126" s="433"/>
      <c r="CS126" s="433"/>
      <c r="CT126" s="433"/>
      <c r="CU126" s="433"/>
      <c r="CV126" s="433"/>
      <c r="CW126" s="433"/>
      <c r="CX126" s="433"/>
      <c r="CY126" s="433"/>
      <c r="CZ126" s="433"/>
      <c r="DA126" s="433"/>
      <c r="DB126" s="433"/>
      <c r="DC126" s="433"/>
      <c r="DD126" s="433"/>
      <c r="DE126" s="433"/>
      <c r="DF126" s="433"/>
      <c r="DG126" s="433"/>
      <c r="DH126" s="433"/>
      <c r="DI126" s="433"/>
      <c r="DJ126" s="433"/>
      <c r="DK126" s="433"/>
      <c r="DL126" s="433"/>
      <c r="DM126" s="433"/>
      <c r="DN126" s="433"/>
      <c r="DO126" s="433"/>
      <c r="DP126" s="433"/>
      <c r="DQ126" s="433"/>
      <c r="DR126" s="433"/>
      <c r="DS126" s="433"/>
      <c r="DT126" s="433"/>
      <c r="DU126" s="433"/>
      <c r="DV126" s="433"/>
      <c r="DW126" s="433"/>
      <c r="DX126" s="433"/>
      <c r="DY126" s="433"/>
      <c r="DZ126" s="433"/>
      <c r="EA126" s="433"/>
      <c r="EB126" s="433"/>
      <c r="EC126" s="433"/>
      <c r="ED126" s="433"/>
      <c r="EE126" s="433"/>
      <c r="EF126" s="433"/>
      <c r="EG126" s="433"/>
      <c r="EH126" s="433"/>
      <c r="EI126" s="433"/>
      <c r="EJ126" s="433"/>
      <c r="EK126" s="433"/>
      <c r="EL126" s="433"/>
      <c r="EM126" s="433"/>
      <c r="EN126" s="433"/>
      <c r="EO126" s="433"/>
      <c r="EP126" s="433"/>
      <c r="EQ126" s="433"/>
      <c r="ER126" s="433"/>
      <c r="ES126" s="433"/>
      <c r="ET126" s="433"/>
      <c r="EU126" s="433"/>
      <c r="EV126" s="433"/>
      <c r="EW126" s="433"/>
      <c r="EX126" s="433"/>
      <c r="EY126" s="433"/>
      <c r="EZ126" s="433"/>
      <c r="FA126" s="433"/>
      <c r="FB126" s="433"/>
      <c r="FC126" s="433"/>
      <c r="FD126" s="433"/>
      <c r="FE126" s="433"/>
      <c r="FF126" s="433"/>
      <c r="FG126" s="433"/>
      <c r="FH126" s="433"/>
      <c r="FI126" s="433"/>
      <c r="FJ126" s="433"/>
      <c r="FK126" s="433"/>
      <c r="FL126" s="433"/>
      <c r="FM126" s="433"/>
      <c r="FN126" s="433"/>
      <c r="FO126" s="433"/>
      <c r="FP126" s="433"/>
      <c r="FQ126" s="433"/>
      <c r="FR126" s="433"/>
      <c r="FS126" s="433"/>
      <c r="FT126" s="433"/>
      <c r="FU126" s="433"/>
      <c r="FV126" s="433"/>
      <c r="FW126" s="433"/>
      <c r="FX126" s="433"/>
      <c r="FY126" s="433"/>
      <c r="FZ126" s="433"/>
      <c r="GA126" s="433"/>
      <c r="GB126" s="433"/>
      <c r="GC126" s="433"/>
      <c r="GD126" s="433"/>
      <c r="GE126" s="433"/>
      <c r="GF126" s="433"/>
      <c r="GG126" s="433"/>
      <c r="GH126" s="433"/>
      <c r="GI126" s="433"/>
      <c r="GJ126" s="433"/>
      <c r="GK126" s="433"/>
      <c r="GL126" s="433"/>
      <c r="GM126" s="433"/>
      <c r="GN126" s="433"/>
      <c r="GO126" s="433"/>
      <c r="GP126" s="433"/>
      <c r="GQ126" s="433"/>
      <c r="GR126" s="433"/>
      <c r="GS126" s="433"/>
      <c r="GT126" s="433"/>
      <c r="GU126" s="433"/>
      <c r="GV126" s="433"/>
      <c r="GW126" s="433"/>
      <c r="GX126" s="433"/>
      <c r="GY126" s="433"/>
      <c r="GZ126" s="433"/>
      <c r="HA126" s="433"/>
      <c r="HB126" s="433"/>
      <c r="HC126" s="433"/>
      <c r="HD126" s="433"/>
      <c r="HE126" s="433"/>
      <c r="HF126" s="433"/>
      <c r="HG126" s="433"/>
      <c r="HH126" s="433"/>
      <c r="HI126" s="433"/>
      <c r="HJ126" s="433"/>
      <c r="HK126" s="433"/>
      <c r="HL126" s="433"/>
      <c r="HM126" s="433"/>
      <c r="HN126" s="433"/>
      <c r="HO126" s="433"/>
      <c r="HP126" s="433"/>
      <c r="HQ126" s="433"/>
      <c r="HR126" s="433"/>
      <c r="HS126" s="433"/>
      <c r="HT126" s="433"/>
      <c r="HU126" s="433"/>
      <c r="HV126" s="433"/>
      <c r="HW126" s="433"/>
      <c r="HX126" s="433"/>
      <c r="HY126" s="433"/>
      <c r="HZ126" s="433"/>
      <c r="IA126" s="433"/>
      <c r="IB126" s="433"/>
      <c r="IC126" s="433"/>
      <c r="ID126" s="433"/>
      <c r="IE126" s="433"/>
    </row>
    <row r="127" spans="1:239" ht="86.25" customHeight="1" x14ac:dyDescent="0.2">
      <c r="A127" s="444"/>
      <c r="B127" s="445"/>
      <c r="C127" s="3209"/>
      <c r="D127" s="3210"/>
      <c r="E127" s="428"/>
      <c r="F127" s="429"/>
      <c r="G127" s="1357">
        <v>199</v>
      </c>
      <c r="H127" s="1356" t="s">
        <v>1608</v>
      </c>
      <c r="I127" s="1260" t="s">
        <v>1609</v>
      </c>
      <c r="J127" s="989">
        <v>4</v>
      </c>
      <c r="K127" s="3213"/>
      <c r="L127" s="3214"/>
      <c r="M127" s="2185"/>
      <c r="N127" s="990">
        <f>+S127/O120</f>
        <v>1.006664116450905E-2</v>
      </c>
      <c r="O127" s="3219"/>
      <c r="P127" s="2185"/>
      <c r="Q127" s="2309"/>
      <c r="R127" s="1868" t="s">
        <v>1610</v>
      </c>
      <c r="S127" s="1855">
        <v>40000000</v>
      </c>
      <c r="T127" s="1763">
        <v>20</v>
      </c>
      <c r="U127" s="1749" t="s">
        <v>61</v>
      </c>
      <c r="V127" s="2259"/>
      <c r="W127" s="2259"/>
      <c r="X127" s="2259"/>
      <c r="Y127" s="2259"/>
      <c r="Z127" s="2259"/>
      <c r="AA127" s="2259"/>
      <c r="AB127" s="2259"/>
      <c r="AC127" s="2259"/>
      <c r="AD127" s="2259"/>
      <c r="AE127" s="2259"/>
      <c r="AF127" s="2259"/>
      <c r="AG127" s="2259"/>
      <c r="AH127" s="2259"/>
      <c r="AI127" s="2259"/>
      <c r="AJ127" s="2259"/>
      <c r="AK127" s="2259"/>
      <c r="AL127" s="3292"/>
      <c r="AM127" s="3292"/>
      <c r="AN127" s="2336"/>
      <c r="AO127" s="433"/>
      <c r="AP127" s="433"/>
      <c r="AQ127" s="433"/>
      <c r="AR127" s="433"/>
      <c r="AS127" s="433"/>
      <c r="AT127" s="433"/>
      <c r="AU127" s="433"/>
      <c r="AV127" s="433"/>
      <c r="AW127" s="433"/>
      <c r="AX127" s="433"/>
      <c r="AY127" s="433"/>
      <c r="AZ127" s="433"/>
      <c r="BA127" s="433"/>
      <c r="BB127" s="433"/>
      <c r="BC127" s="433"/>
      <c r="BD127" s="433"/>
      <c r="BE127" s="433"/>
      <c r="BF127" s="433"/>
      <c r="BG127" s="433"/>
      <c r="BH127" s="433"/>
      <c r="BI127" s="433"/>
      <c r="BJ127" s="433"/>
      <c r="BK127" s="433"/>
      <c r="BL127" s="433"/>
      <c r="BM127" s="433"/>
      <c r="BN127" s="433"/>
      <c r="BO127" s="433"/>
      <c r="BP127" s="433"/>
      <c r="BQ127" s="433"/>
      <c r="BR127" s="433"/>
      <c r="BS127" s="433"/>
      <c r="BT127" s="433"/>
      <c r="BU127" s="433"/>
      <c r="BV127" s="433"/>
      <c r="BW127" s="433"/>
      <c r="BX127" s="433"/>
      <c r="BY127" s="433"/>
      <c r="BZ127" s="433"/>
      <c r="CA127" s="433"/>
      <c r="CB127" s="433"/>
      <c r="CC127" s="433"/>
      <c r="CD127" s="433"/>
      <c r="CE127" s="433"/>
      <c r="CF127" s="433"/>
      <c r="CG127" s="433"/>
      <c r="CH127" s="433"/>
      <c r="CI127" s="433"/>
      <c r="CJ127" s="433"/>
      <c r="CK127" s="433"/>
      <c r="CL127" s="433"/>
      <c r="CM127" s="433"/>
      <c r="CN127" s="433"/>
      <c r="CO127" s="433"/>
      <c r="CP127" s="433"/>
      <c r="CQ127" s="433"/>
      <c r="CR127" s="433"/>
      <c r="CS127" s="433"/>
      <c r="CT127" s="433"/>
      <c r="CU127" s="433"/>
      <c r="CV127" s="433"/>
      <c r="CW127" s="433"/>
      <c r="CX127" s="433"/>
      <c r="CY127" s="433"/>
      <c r="CZ127" s="433"/>
      <c r="DA127" s="433"/>
      <c r="DB127" s="433"/>
      <c r="DC127" s="433"/>
      <c r="DD127" s="433"/>
      <c r="DE127" s="433"/>
      <c r="DF127" s="433"/>
      <c r="DG127" s="433"/>
      <c r="DH127" s="433"/>
      <c r="DI127" s="433"/>
      <c r="DJ127" s="433"/>
      <c r="DK127" s="433"/>
      <c r="DL127" s="433"/>
      <c r="DM127" s="433"/>
      <c r="DN127" s="433"/>
      <c r="DO127" s="433"/>
      <c r="DP127" s="433"/>
      <c r="DQ127" s="433"/>
      <c r="DR127" s="433"/>
      <c r="DS127" s="433"/>
      <c r="DT127" s="433"/>
      <c r="DU127" s="433"/>
      <c r="DV127" s="433"/>
      <c r="DW127" s="433"/>
      <c r="DX127" s="433"/>
      <c r="DY127" s="433"/>
      <c r="DZ127" s="433"/>
      <c r="EA127" s="433"/>
      <c r="EB127" s="433"/>
      <c r="EC127" s="433"/>
      <c r="ED127" s="433"/>
      <c r="EE127" s="433"/>
      <c r="EF127" s="433"/>
      <c r="EG127" s="433"/>
      <c r="EH127" s="433"/>
      <c r="EI127" s="433"/>
      <c r="EJ127" s="433"/>
      <c r="EK127" s="433"/>
      <c r="EL127" s="433"/>
      <c r="EM127" s="433"/>
      <c r="EN127" s="433"/>
      <c r="EO127" s="433"/>
      <c r="EP127" s="433"/>
      <c r="EQ127" s="433"/>
      <c r="ER127" s="433"/>
      <c r="ES127" s="433"/>
      <c r="ET127" s="433"/>
      <c r="EU127" s="433"/>
      <c r="EV127" s="433"/>
      <c r="EW127" s="433"/>
      <c r="EX127" s="433"/>
      <c r="EY127" s="433"/>
      <c r="EZ127" s="433"/>
      <c r="FA127" s="433"/>
      <c r="FB127" s="433"/>
      <c r="FC127" s="433"/>
      <c r="FD127" s="433"/>
      <c r="FE127" s="433"/>
      <c r="FF127" s="433"/>
      <c r="FG127" s="433"/>
      <c r="FH127" s="433"/>
      <c r="FI127" s="433"/>
      <c r="FJ127" s="433"/>
      <c r="FK127" s="433"/>
      <c r="FL127" s="433"/>
      <c r="FM127" s="433"/>
      <c r="FN127" s="433"/>
      <c r="FO127" s="433"/>
      <c r="FP127" s="433"/>
      <c r="FQ127" s="433"/>
      <c r="FR127" s="433"/>
      <c r="FS127" s="433"/>
      <c r="FT127" s="433"/>
      <c r="FU127" s="433"/>
      <c r="FV127" s="433"/>
      <c r="FW127" s="433"/>
      <c r="FX127" s="433"/>
      <c r="FY127" s="433"/>
      <c r="FZ127" s="433"/>
      <c r="GA127" s="433"/>
      <c r="GB127" s="433"/>
      <c r="GC127" s="433"/>
      <c r="GD127" s="433"/>
      <c r="GE127" s="433"/>
      <c r="GF127" s="433"/>
      <c r="GG127" s="433"/>
      <c r="GH127" s="433"/>
      <c r="GI127" s="433"/>
      <c r="GJ127" s="433"/>
      <c r="GK127" s="433"/>
      <c r="GL127" s="433"/>
      <c r="GM127" s="433"/>
      <c r="GN127" s="433"/>
      <c r="GO127" s="433"/>
      <c r="GP127" s="433"/>
      <c r="GQ127" s="433"/>
      <c r="GR127" s="433"/>
      <c r="GS127" s="433"/>
      <c r="GT127" s="433"/>
      <c r="GU127" s="433"/>
      <c r="GV127" s="433"/>
      <c r="GW127" s="433"/>
      <c r="GX127" s="433"/>
      <c r="GY127" s="433"/>
      <c r="GZ127" s="433"/>
      <c r="HA127" s="433"/>
      <c r="HB127" s="433"/>
      <c r="HC127" s="433"/>
      <c r="HD127" s="433"/>
      <c r="HE127" s="433"/>
      <c r="HF127" s="433"/>
      <c r="HG127" s="433"/>
      <c r="HH127" s="433"/>
      <c r="HI127" s="433"/>
      <c r="HJ127" s="433"/>
      <c r="HK127" s="433"/>
      <c r="HL127" s="433"/>
      <c r="HM127" s="433"/>
      <c r="HN127" s="433"/>
      <c r="HO127" s="433"/>
      <c r="HP127" s="433"/>
      <c r="HQ127" s="433"/>
      <c r="HR127" s="433"/>
      <c r="HS127" s="433"/>
      <c r="HT127" s="433"/>
      <c r="HU127" s="433"/>
      <c r="HV127" s="433"/>
      <c r="HW127" s="433"/>
      <c r="HX127" s="433"/>
      <c r="HY127" s="433"/>
      <c r="HZ127" s="433"/>
      <c r="IA127" s="433"/>
      <c r="IB127" s="433"/>
      <c r="IC127" s="433"/>
      <c r="ID127" s="433"/>
      <c r="IE127" s="433"/>
    </row>
    <row r="128" spans="1:239" ht="55.5" customHeight="1" x14ac:dyDescent="0.2">
      <c r="A128" s="444"/>
      <c r="B128" s="445"/>
      <c r="C128" s="3209"/>
      <c r="D128" s="3210"/>
      <c r="E128" s="428"/>
      <c r="F128" s="429"/>
      <c r="G128" s="1358">
        <v>200</v>
      </c>
      <c r="H128" s="1356" t="s">
        <v>1611</v>
      </c>
      <c r="I128" s="1260" t="s">
        <v>1612</v>
      </c>
      <c r="J128" s="1266">
        <v>12</v>
      </c>
      <c r="K128" s="2182" t="s">
        <v>1613</v>
      </c>
      <c r="L128" s="3214"/>
      <c r="M128" s="2185"/>
      <c r="N128" s="990">
        <f>+S128/O120</f>
        <v>0.28792003060258914</v>
      </c>
      <c r="O128" s="3219"/>
      <c r="P128" s="2185"/>
      <c r="Q128" s="2309" t="s">
        <v>1614</v>
      </c>
      <c r="R128" s="1869" t="s">
        <v>1615</v>
      </c>
      <c r="S128" s="1856">
        <v>1144056000</v>
      </c>
      <c r="T128" s="470">
        <v>6</v>
      </c>
      <c r="U128" s="1749" t="s">
        <v>2059</v>
      </c>
      <c r="V128" s="2259"/>
      <c r="W128" s="2259"/>
      <c r="X128" s="2259"/>
      <c r="Y128" s="2259"/>
      <c r="Z128" s="2259"/>
      <c r="AA128" s="2259"/>
      <c r="AB128" s="2259"/>
      <c r="AC128" s="2259"/>
      <c r="AD128" s="2259"/>
      <c r="AE128" s="2259"/>
      <c r="AF128" s="2259"/>
      <c r="AG128" s="2259"/>
      <c r="AH128" s="2259"/>
      <c r="AI128" s="2259"/>
      <c r="AJ128" s="2259"/>
      <c r="AK128" s="2259"/>
      <c r="AL128" s="3292"/>
      <c r="AM128" s="3292"/>
      <c r="AN128" s="2336"/>
      <c r="AO128" s="433"/>
      <c r="AP128" s="433"/>
      <c r="AQ128" s="433"/>
      <c r="AR128" s="433"/>
      <c r="AS128" s="433"/>
      <c r="AT128" s="433"/>
      <c r="AU128" s="433"/>
      <c r="AV128" s="433"/>
      <c r="AW128" s="433"/>
      <c r="AX128" s="433"/>
      <c r="AY128" s="433"/>
      <c r="AZ128" s="433"/>
      <c r="BA128" s="433"/>
      <c r="BB128" s="433"/>
      <c r="BC128" s="433"/>
      <c r="BD128" s="433"/>
      <c r="BE128" s="433"/>
      <c r="BF128" s="433"/>
      <c r="BG128" s="433"/>
      <c r="BH128" s="433"/>
      <c r="BI128" s="433"/>
      <c r="BJ128" s="433"/>
      <c r="BK128" s="433"/>
      <c r="BL128" s="433"/>
      <c r="BM128" s="433"/>
      <c r="BN128" s="433"/>
      <c r="BO128" s="433"/>
      <c r="BP128" s="433"/>
      <c r="BQ128" s="433"/>
      <c r="BR128" s="433"/>
      <c r="BS128" s="433"/>
      <c r="BT128" s="433"/>
      <c r="BU128" s="433"/>
      <c r="BV128" s="433"/>
      <c r="BW128" s="433"/>
      <c r="BX128" s="433"/>
      <c r="BY128" s="433"/>
      <c r="BZ128" s="433"/>
      <c r="CA128" s="433"/>
      <c r="CB128" s="433"/>
      <c r="CC128" s="433"/>
      <c r="CD128" s="433"/>
      <c r="CE128" s="433"/>
      <c r="CF128" s="433"/>
      <c r="CG128" s="433"/>
      <c r="CH128" s="433"/>
      <c r="CI128" s="433"/>
      <c r="CJ128" s="433"/>
      <c r="CK128" s="433"/>
      <c r="CL128" s="433"/>
      <c r="CM128" s="433"/>
      <c r="CN128" s="433"/>
      <c r="CO128" s="433"/>
      <c r="CP128" s="433"/>
      <c r="CQ128" s="433"/>
      <c r="CR128" s="433"/>
      <c r="CS128" s="433"/>
      <c r="CT128" s="433"/>
      <c r="CU128" s="433"/>
      <c r="CV128" s="433"/>
      <c r="CW128" s="433"/>
      <c r="CX128" s="433"/>
      <c r="CY128" s="433"/>
      <c r="CZ128" s="433"/>
      <c r="DA128" s="433"/>
      <c r="DB128" s="433"/>
      <c r="DC128" s="433"/>
      <c r="DD128" s="433"/>
      <c r="DE128" s="433"/>
      <c r="DF128" s="433"/>
      <c r="DG128" s="433"/>
      <c r="DH128" s="433"/>
      <c r="DI128" s="433"/>
      <c r="DJ128" s="433"/>
      <c r="DK128" s="433"/>
      <c r="DL128" s="433"/>
      <c r="DM128" s="433"/>
      <c r="DN128" s="433"/>
      <c r="DO128" s="433"/>
      <c r="DP128" s="433"/>
      <c r="DQ128" s="433"/>
      <c r="DR128" s="433"/>
      <c r="DS128" s="433"/>
      <c r="DT128" s="433"/>
      <c r="DU128" s="433"/>
      <c r="DV128" s="433"/>
      <c r="DW128" s="433"/>
      <c r="DX128" s="433"/>
      <c r="DY128" s="433"/>
      <c r="DZ128" s="433"/>
      <c r="EA128" s="433"/>
      <c r="EB128" s="433"/>
      <c r="EC128" s="433"/>
      <c r="ED128" s="433"/>
      <c r="EE128" s="433"/>
      <c r="EF128" s="433"/>
      <c r="EG128" s="433"/>
      <c r="EH128" s="433"/>
      <c r="EI128" s="433"/>
      <c r="EJ128" s="433"/>
      <c r="EK128" s="433"/>
      <c r="EL128" s="433"/>
      <c r="EM128" s="433"/>
      <c r="EN128" s="433"/>
      <c r="EO128" s="433"/>
      <c r="EP128" s="433"/>
      <c r="EQ128" s="433"/>
      <c r="ER128" s="433"/>
      <c r="ES128" s="433"/>
      <c r="ET128" s="433"/>
      <c r="EU128" s="433"/>
      <c r="EV128" s="433"/>
      <c r="EW128" s="433"/>
      <c r="EX128" s="433"/>
      <c r="EY128" s="433"/>
      <c r="EZ128" s="433"/>
      <c r="FA128" s="433"/>
      <c r="FB128" s="433"/>
      <c r="FC128" s="433"/>
      <c r="FD128" s="433"/>
      <c r="FE128" s="433"/>
      <c r="FF128" s="433"/>
      <c r="FG128" s="433"/>
      <c r="FH128" s="433"/>
      <c r="FI128" s="433"/>
      <c r="FJ128" s="433"/>
      <c r="FK128" s="433"/>
      <c r="FL128" s="433"/>
      <c r="FM128" s="433"/>
      <c r="FN128" s="433"/>
      <c r="FO128" s="433"/>
      <c r="FP128" s="433"/>
      <c r="FQ128" s="433"/>
      <c r="FR128" s="433"/>
      <c r="FS128" s="433"/>
      <c r="FT128" s="433"/>
      <c r="FU128" s="433"/>
      <c r="FV128" s="433"/>
      <c r="FW128" s="433"/>
      <c r="FX128" s="433"/>
      <c r="FY128" s="433"/>
      <c r="FZ128" s="433"/>
      <c r="GA128" s="433"/>
      <c r="GB128" s="433"/>
      <c r="GC128" s="433"/>
      <c r="GD128" s="433"/>
      <c r="GE128" s="433"/>
      <c r="GF128" s="433"/>
      <c r="GG128" s="433"/>
      <c r="GH128" s="433"/>
      <c r="GI128" s="433"/>
      <c r="GJ128" s="433"/>
      <c r="GK128" s="433"/>
      <c r="GL128" s="433"/>
      <c r="GM128" s="433"/>
      <c r="GN128" s="433"/>
      <c r="GO128" s="433"/>
      <c r="GP128" s="433"/>
      <c r="GQ128" s="433"/>
      <c r="GR128" s="433"/>
      <c r="GS128" s="433"/>
      <c r="GT128" s="433"/>
      <c r="GU128" s="433"/>
      <c r="GV128" s="433"/>
      <c r="GW128" s="433"/>
      <c r="GX128" s="433"/>
      <c r="GY128" s="433"/>
      <c r="GZ128" s="433"/>
      <c r="HA128" s="433"/>
      <c r="HB128" s="433"/>
      <c r="HC128" s="433"/>
      <c r="HD128" s="433"/>
      <c r="HE128" s="433"/>
      <c r="HF128" s="433"/>
      <c r="HG128" s="433"/>
      <c r="HH128" s="433"/>
      <c r="HI128" s="433"/>
      <c r="HJ128" s="433"/>
      <c r="HK128" s="433"/>
      <c r="HL128" s="433"/>
      <c r="HM128" s="433"/>
      <c r="HN128" s="433"/>
      <c r="HO128" s="433"/>
      <c r="HP128" s="433"/>
      <c r="HQ128" s="433"/>
      <c r="HR128" s="433"/>
      <c r="HS128" s="433"/>
      <c r="HT128" s="433"/>
      <c r="HU128" s="433"/>
      <c r="HV128" s="433"/>
      <c r="HW128" s="433"/>
      <c r="HX128" s="433"/>
      <c r="HY128" s="433"/>
      <c r="HZ128" s="433"/>
      <c r="IA128" s="433"/>
      <c r="IB128" s="433"/>
      <c r="IC128" s="433"/>
      <c r="ID128" s="433"/>
      <c r="IE128" s="433"/>
    </row>
    <row r="129" spans="1:239" ht="60.75" customHeight="1" thickBot="1" x14ac:dyDescent="0.25">
      <c r="A129" s="444"/>
      <c r="B129" s="445"/>
      <c r="C129" s="3209"/>
      <c r="D129" s="3210"/>
      <c r="E129" s="428"/>
      <c r="F129" s="429"/>
      <c r="G129" s="1871">
        <v>201</v>
      </c>
      <c r="H129" s="1756" t="s">
        <v>1616</v>
      </c>
      <c r="I129" s="1756" t="s">
        <v>1617</v>
      </c>
      <c r="J129" s="1872">
        <v>14</v>
      </c>
      <c r="K129" s="3293"/>
      <c r="L129" s="3214"/>
      <c r="M129" s="3215"/>
      <c r="N129" s="1873">
        <f>+S129/O120</f>
        <v>0.67181340473937468</v>
      </c>
      <c r="O129" s="3220"/>
      <c r="P129" s="3215"/>
      <c r="Q129" s="2846"/>
      <c r="R129" s="1874" t="s">
        <v>1618</v>
      </c>
      <c r="S129" s="1878">
        <v>2669464000</v>
      </c>
      <c r="T129" s="1879">
        <v>6</v>
      </c>
      <c r="U129" s="1883" t="s">
        <v>2059</v>
      </c>
      <c r="V129" s="2328"/>
      <c r="W129" s="2328"/>
      <c r="X129" s="2328"/>
      <c r="Y129" s="2328"/>
      <c r="Z129" s="2328"/>
      <c r="AA129" s="2328"/>
      <c r="AB129" s="2328"/>
      <c r="AC129" s="2328"/>
      <c r="AD129" s="2328"/>
      <c r="AE129" s="2328"/>
      <c r="AF129" s="2328"/>
      <c r="AG129" s="2328"/>
      <c r="AH129" s="2328"/>
      <c r="AI129" s="2328"/>
      <c r="AJ129" s="2328"/>
      <c r="AK129" s="2328"/>
      <c r="AL129" s="3159"/>
      <c r="AM129" s="3159"/>
      <c r="AN129" s="2335"/>
      <c r="AO129" s="433"/>
      <c r="AP129" s="433"/>
      <c r="AQ129" s="433"/>
      <c r="AR129" s="433"/>
      <c r="AS129" s="433"/>
      <c r="AT129" s="433"/>
      <c r="AU129" s="433"/>
      <c r="AV129" s="433"/>
      <c r="AW129" s="433"/>
      <c r="AX129" s="433"/>
      <c r="AY129" s="433"/>
      <c r="AZ129" s="433"/>
      <c r="BA129" s="433"/>
      <c r="BB129" s="433"/>
      <c r="BC129" s="433"/>
      <c r="BD129" s="433"/>
      <c r="BE129" s="433"/>
      <c r="BF129" s="433"/>
      <c r="BG129" s="433"/>
      <c r="BH129" s="433"/>
      <c r="BI129" s="433"/>
      <c r="BJ129" s="433"/>
      <c r="BK129" s="433"/>
      <c r="BL129" s="433"/>
      <c r="BM129" s="433"/>
      <c r="BN129" s="433"/>
      <c r="BO129" s="433"/>
      <c r="BP129" s="433"/>
      <c r="BQ129" s="433"/>
      <c r="BR129" s="433"/>
      <c r="BS129" s="433"/>
      <c r="BT129" s="433"/>
      <c r="BU129" s="433"/>
      <c r="BV129" s="433"/>
      <c r="BW129" s="433"/>
      <c r="BX129" s="433"/>
      <c r="BY129" s="433"/>
      <c r="BZ129" s="433"/>
      <c r="CA129" s="433"/>
      <c r="CB129" s="433"/>
      <c r="CC129" s="433"/>
      <c r="CD129" s="433"/>
      <c r="CE129" s="433"/>
      <c r="CF129" s="433"/>
      <c r="CG129" s="433"/>
      <c r="CH129" s="433"/>
      <c r="CI129" s="433"/>
      <c r="CJ129" s="433"/>
      <c r="CK129" s="433"/>
      <c r="CL129" s="433"/>
      <c r="CM129" s="433"/>
      <c r="CN129" s="433"/>
      <c r="CO129" s="433"/>
      <c r="CP129" s="433"/>
      <c r="CQ129" s="433"/>
      <c r="CR129" s="433"/>
      <c r="CS129" s="433"/>
      <c r="CT129" s="433"/>
      <c r="CU129" s="433"/>
      <c r="CV129" s="433"/>
      <c r="CW129" s="433"/>
      <c r="CX129" s="433"/>
      <c r="CY129" s="433"/>
      <c r="CZ129" s="433"/>
      <c r="DA129" s="433"/>
      <c r="DB129" s="433"/>
      <c r="DC129" s="433"/>
      <c r="DD129" s="433"/>
      <c r="DE129" s="433"/>
      <c r="DF129" s="433"/>
      <c r="DG129" s="433"/>
      <c r="DH129" s="433"/>
      <c r="DI129" s="433"/>
      <c r="DJ129" s="433"/>
      <c r="DK129" s="433"/>
      <c r="DL129" s="433"/>
      <c r="DM129" s="433"/>
      <c r="DN129" s="433"/>
      <c r="DO129" s="433"/>
      <c r="DP129" s="433"/>
      <c r="DQ129" s="433"/>
      <c r="DR129" s="433"/>
      <c r="DS129" s="433"/>
      <c r="DT129" s="433"/>
      <c r="DU129" s="433"/>
      <c r="DV129" s="433"/>
      <c r="DW129" s="433"/>
      <c r="DX129" s="433"/>
      <c r="DY129" s="433"/>
      <c r="DZ129" s="433"/>
      <c r="EA129" s="433"/>
      <c r="EB129" s="433"/>
      <c r="EC129" s="433"/>
      <c r="ED129" s="433"/>
      <c r="EE129" s="433"/>
      <c r="EF129" s="433"/>
      <c r="EG129" s="433"/>
      <c r="EH129" s="433"/>
      <c r="EI129" s="433"/>
      <c r="EJ129" s="433"/>
      <c r="EK129" s="433"/>
      <c r="EL129" s="433"/>
      <c r="EM129" s="433"/>
      <c r="EN129" s="433"/>
      <c r="EO129" s="433"/>
      <c r="EP129" s="433"/>
      <c r="EQ129" s="433"/>
      <c r="ER129" s="433"/>
      <c r="ES129" s="433"/>
      <c r="ET129" s="433"/>
      <c r="EU129" s="433"/>
      <c r="EV129" s="433"/>
      <c r="EW129" s="433"/>
      <c r="EX129" s="433"/>
      <c r="EY129" s="433"/>
      <c r="EZ129" s="433"/>
      <c r="FA129" s="433"/>
      <c r="FB129" s="433"/>
      <c r="FC129" s="433"/>
      <c r="FD129" s="433"/>
      <c r="FE129" s="433"/>
      <c r="FF129" s="433"/>
      <c r="FG129" s="433"/>
      <c r="FH129" s="433"/>
      <c r="FI129" s="433"/>
      <c r="FJ129" s="433"/>
      <c r="FK129" s="433"/>
      <c r="FL129" s="433"/>
      <c r="FM129" s="433"/>
      <c r="FN129" s="433"/>
      <c r="FO129" s="433"/>
      <c r="FP129" s="433"/>
      <c r="FQ129" s="433"/>
      <c r="FR129" s="433"/>
      <c r="FS129" s="433"/>
      <c r="FT129" s="433"/>
      <c r="FU129" s="433"/>
      <c r="FV129" s="433"/>
      <c r="FW129" s="433"/>
      <c r="FX129" s="433"/>
      <c r="FY129" s="433"/>
      <c r="FZ129" s="433"/>
      <c r="GA129" s="433"/>
      <c r="GB129" s="433"/>
      <c r="GC129" s="433"/>
      <c r="GD129" s="433"/>
      <c r="GE129" s="433"/>
      <c r="GF129" s="433"/>
      <c r="GG129" s="433"/>
      <c r="GH129" s="433"/>
      <c r="GI129" s="433"/>
      <c r="GJ129" s="433"/>
      <c r="GK129" s="433"/>
      <c r="GL129" s="433"/>
      <c r="GM129" s="433"/>
      <c r="GN129" s="433"/>
      <c r="GO129" s="433"/>
      <c r="GP129" s="433"/>
      <c r="GQ129" s="433"/>
      <c r="GR129" s="433"/>
      <c r="GS129" s="433"/>
      <c r="GT129" s="433"/>
      <c r="GU129" s="433"/>
      <c r="GV129" s="433"/>
      <c r="GW129" s="433"/>
      <c r="GX129" s="433"/>
      <c r="GY129" s="433"/>
      <c r="GZ129" s="433"/>
      <c r="HA129" s="433"/>
      <c r="HB129" s="433"/>
      <c r="HC129" s="433"/>
      <c r="HD129" s="433"/>
      <c r="HE129" s="433"/>
      <c r="HF129" s="433"/>
      <c r="HG129" s="433"/>
      <c r="HH129" s="433"/>
      <c r="HI129" s="433"/>
      <c r="HJ129" s="433"/>
      <c r="HK129" s="433"/>
      <c r="HL129" s="433"/>
      <c r="HM129" s="433"/>
      <c r="HN129" s="433"/>
      <c r="HO129" s="433"/>
      <c r="HP129" s="433"/>
      <c r="HQ129" s="433"/>
      <c r="HR129" s="433"/>
      <c r="HS129" s="433"/>
      <c r="HT129" s="433"/>
      <c r="HU129" s="433"/>
      <c r="HV129" s="433"/>
      <c r="HW129" s="433"/>
      <c r="HX129" s="433"/>
      <c r="HY129" s="433"/>
      <c r="HZ129" s="433"/>
      <c r="IA129" s="433"/>
      <c r="IB129" s="433"/>
      <c r="IC129" s="433"/>
      <c r="ID129" s="433"/>
      <c r="IE129" s="433"/>
    </row>
    <row r="130" spans="1:239" s="166" customFormat="1" ht="30.75" customHeight="1" thickBot="1" x14ac:dyDescent="0.25">
      <c r="A130" s="3221" t="s">
        <v>245</v>
      </c>
      <c r="B130" s="3222"/>
      <c r="C130" s="3222"/>
      <c r="D130" s="3222"/>
      <c r="E130" s="3222"/>
      <c r="F130" s="3222"/>
      <c r="G130" s="3222"/>
      <c r="H130" s="3222"/>
      <c r="I130" s="3222"/>
      <c r="J130" s="3222"/>
      <c r="K130" s="3222"/>
      <c r="L130" s="3222"/>
      <c r="M130" s="3222"/>
      <c r="N130" s="3223"/>
      <c r="O130" s="1870">
        <f>SUM(O10:O129)</f>
        <v>6149444000</v>
      </c>
      <c r="P130" s="1875"/>
      <c r="Q130" s="1876"/>
      <c r="R130" s="1877"/>
      <c r="S130" s="1870">
        <f>SUM(S10:S129)</f>
        <v>6149444000</v>
      </c>
      <c r="T130" s="1880"/>
      <c r="U130" s="1876"/>
      <c r="V130" s="1881"/>
      <c r="W130" s="1881"/>
      <c r="X130" s="1881"/>
      <c r="Y130" s="1881"/>
      <c r="Z130" s="1881"/>
      <c r="AA130" s="1881"/>
      <c r="AB130" s="1881"/>
      <c r="AC130" s="1881"/>
      <c r="AD130" s="1881"/>
      <c r="AE130" s="1881"/>
      <c r="AF130" s="1881"/>
      <c r="AG130" s="1881"/>
      <c r="AH130" s="1881"/>
      <c r="AI130" s="1881"/>
      <c r="AJ130" s="1881"/>
      <c r="AK130" s="1881"/>
      <c r="AL130" s="1882"/>
      <c r="AM130" s="1882"/>
      <c r="AN130" s="1877"/>
    </row>
    <row r="131" spans="1:239" ht="15" x14ac:dyDescent="0.25">
      <c r="A131" s="427"/>
      <c r="B131" s="427"/>
      <c r="C131" s="427"/>
      <c r="D131" s="427"/>
      <c r="E131" s="471"/>
      <c r="F131" s="472"/>
      <c r="G131" s="473"/>
      <c r="H131" s="474"/>
      <c r="I131" s="475"/>
      <c r="J131" s="476"/>
      <c r="K131" s="476"/>
      <c r="L131" s="476"/>
      <c r="M131" s="475"/>
      <c r="N131" s="477"/>
      <c r="O131" s="478"/>
      <c r="P131" s="474"/>
      <c r="Q131" s="479"/>
      <c r="R131" s="479"/>
      <c r="S131" s="480"/>
      <c r="T131" s="1353"/>
      <c r="U131" s="481"/>
      <c r="V131" s="427"/>
      <c r="W131" s="427"/>
      <c r="X131" s="427"/>
      <c r="Y131" s="427"/>
      <c r="Z131" s="427"/>
      <c r="AA131" s="427"/>
      <c r="AB131" s="427"/>
      <c r="AC131" s="427"/>
      <c r="AD131" s="427"/>
      <c r="AE131" s="427"/>
      <c r="AF131" s="427"/>
      <c r="AG131" s="427"/>
      <c r="AH131" s="427"/>
      <c r="AI131" s="427"/>
      <c r="AJ131" s="427"/>
      <c r="AN131" s="1249"/>
    </row>
    <row r="132" spans="1:239" x14ac:dyDescent="0.2">
      <c r="A132" s="427"/>
      <c r="B132" s="427"/>
      <c r="C132" s="427"/>
      <c r="D132" s="427"/>
      <c r="E132" s="471"/>
      <c r="F132" s="482"/>
      <c r="G132" s="471"/>
      <c r="H132" s="483"/>
      <c r="I132" s="483"/>
      <c r="J132" s="471"/>
      <c r="K132" s="476"/>
      <c r="L132" s="476"/>
      <c r="M132" s="484"/>
      <c r="N132" s="477"/>
      <c r="O132" s="485"/>
      <c r="P132" s="484"/>
      <c r="Q132" s="481"/>
      <c r="R132" s="1249"/>
      <c r="S132" s="486"/>
      <c r="T132" s="1353"/>
      <c r="U132" s="481"/>
      <c r="V132" s="427"/>
      <c r="W132" s="427"/>
      <c r="X132" s="427"/>
      <c r="Y132" s="427"/>
      <c r="Z132" s="427"/>
      <c r="AA132" s="427"/>
      <c r="AB132" s="427"/>
      <c r="AC132" s="427"/>
      <c r="AD132" s="427"/>
      <c r="AE132" s="427"/>
      <c r="AF132" s="427"/>
      <c r="AG132" s="427"/>
      <c r="AH132" s="427"/>
      <c r="AI132" s="427"/>
      <c r="AJ132" s="427"/>
      <c r="AN132" s="1255"/>
    </row>
    <row r="133" spans="1:239" x14ac:dyDescent="0.2">
      <c r="A133" s="427"/>
      <c r="B133" s="427"/>
      <c r="C133" s="427"/>
      <c r="D133" s="427"/>
      <c r="E133" s="471"/>
      <c r="F133" s="482"/>
      <c r="G133" s="471"/>
      <c r="H133" s="483"/>
      <c r="I133" s="483"/>
      <c r="J133" s="471"/>
      <c r="K133" s="476"/>
      <c r="L133" s="476"/>
      <c r="M133" s="484"/>
      <c r="N133" s="477"/>
      <c r="O133" s="485"/>
      <c r="P133" s="484"/>
      <c r="Q133" s="481"/>
      <c r="R133" s="1249"/>
      <c r="S133" s="486"/>
      <c r="T133" s="1353"/>
      <c r="U133" s="481"/>
      <c r="V133" s="427"/>
      <c r="W133" s="427"/>
      <c r="X133" s="427"/>
      <c r="Y133" s="427"/>
      <c r="Z133" s="427"/>
      <c r="AA133" s="427"/>
      <c r="AB133" s="427"/>
      <c r="AC133" s="427"/>
      <c r="AD133" s="427"/>
      <c r="AE133" s="427"/>
      <c r="AF133" s="427"/>
      <c r="AG133" s="427"/>
      <c r="AH133" s="427"/>
      <c r="AI133" s="427"/>
      <c r="AJ133" s="427"/>
      <c r="AN133" s="1255"/>
    </row>
    <row r="134" spans="1:239" ht="15" x14ac:dyDescent="0.2">
      <c r="A134" s="2436" t="s">
        <v>1619</v>
      </c>
      <c r="B134" s="2436"/>
      <c r="C134" s="2436"/>
      <c r="D134" s="2436"/>
      <c r="E134" s="2436"/>
      <c r="F134" s="2436"/>
      <c r="G134" s="2436"/>
      <c r="H134" s="2436"/>
      <c r="I134" s="2436"/>
      <c r="J134" s="471"/>
      <c r="K134" s="476"/>
      <c r="L134" s="476"/>
      <c r="M134" s="484"/>
      <c r="N134" s="477"/>
      <c r="O134" s="485"/>
      <c r="P134" s="484"/>
      <c r="Q134" s="481"/>
      <c r="R134" s="1249"/>
      <c r="S134" s="486"/>
      <c r="T134" s="1353"/>
      <c r="U134" s="481"/>
      <c r="V134" s="486"/>
      <c r="W134" s="486"/>
      <c r="X134" s="486"/>
      <c r="Y134" s="486"/>
      <c r="Z134" s="486"/>
      <c r="AA134" s="486"/>
      <c r="AB134" s="486"/>
      <c r="AC134" s="486"/>
      <c r="AD134" s="486"/>
      <c r="AE134" s="486"/>
      <c r="AF134" s="486"/>
      <c r="AG134" s="486"/>
      <c r="AH134" s="486"/>
      <c r="AI134" s="486"/>
      <c r="AJ134" s="486"/>
      <c r="AK134" s="486"/>
      <c r="AN134" s="1255"/>
    </row>
    <row r="135" spans="1:239" ht="15" x14ac:dyDescent="0.25">
      <c r="A135" s="3208" t="s">
        <v>1504</v>
      </c>
      <c r="B135" s="3208"/>
      <c r="C135" s="3208"/>
      <c r="D135" s="3208"/>
      <c r="E135" s="3208"/>
      <c r="F135" s="3208"/>
      <c r="G135" s="3208"/>
      <c r="H135" s="3208"/>
      <c r="I135" s="3208"/>
      <c r="J135" s="471"/>
      <c r="K135" s="476"/>
      <c r="L135" s="476"/>
      <c r="M135" s="484"/>
      <c r="N135" s="477"/>
      <c r="O135" s="485"/>
      <c r="P135" s="484"/>
      <c r="Q135" s="481"/>
      <c r="R135" s="1249"/>
      <c r="S135" s="486"/>
      <c r="T135" s="1353"/>
      <c r="U135" s="481"/>
      <c r="V135" s="427"/>
      <c r="W135" s="427"/>
      <c r="X135" s="427"/>
      <c r="Y135" s="427"/>
      <c r="Z135" s="427"/>
      <c r="AA135" s="427"/>
      <c r="AB135" s="427"/>
      <c r="AC135" s="427"/>
      <c r="AD135" s="427"/>
      <c r="AE135" s="427"/>
      <c r="AF135" s="427"/>
      <c r="AG135" s="427"/>
      <c r="AH135" s="427"/>
      <c r="AI135" s="427"/>
      <c r="AJ135" s="427"/>
      <c r="AN135" s="1255"/>
    </row>
    <row r="136" spans="1:239" x14ac:dyDescent="0.2">
      <c r="E136" s="471"/>
      <c r="F136" s="482"/>
      <c r="G136" s="471"/>
      <c r="H136" s="483"/>
      <c r="I136" s="483"/>
      <c r="J136" s="471"/>
      <c r="K136" s="476"/>
      <c r="L136" s="476"/>
      <c r="M136" s="484"/>
      <c r="N136" s="477"/>
      <c r="O136" s="485"/>
      <c r="P136" s="484"/>
      <c r="Q136" s="481"/>
      <c r="R136" s="1249"/>
      <c r="S136" s="486"/>
      <c r="T136" s="1353"/>
      <c r="U136" s="481"/>
      <c r="V136" s="427"/>
      <c r="W136" s="427"/>
      <c r="X136" s="427"/>
      <c r="Y136" s="427"/>
      <c r="Z136" s="427"/>
      <c r="AA136" s="427"/>
      <c r="AB136" s="427"/>
      <c r="AC136" s="427"/>
      <c r="AD136" s="427"/>
      <c r="AE136" s="427"/>
      <c r="AF136" s="427"/>
      <c r="AG136" s="427"/>
      <c r="AH136" s="427"/>
      <c r="AI136" s="427"/>
      <c r="AJ136" s="427"/>
      <c r="AN136" s="1255"/>
    </row>
    <row r="137" spans="1:239" x14ac:dyDescent="0.2">
      <c r="A137" s="427"/>
      <c r="B137" s="427"/>
      <c r="C137" s="427"/>
      <c r="D137" s="427"/>
      <c r="E137" s="471"/>
      <c r="F137" s="482"/>
      <c r="G137" s="471"/>
      <c r="H137" s="483"/>
      <c r="I137" s="483"/>
      <c r="J137" s="471"/>
      <c r="K137" s="476"/>
      <c r="L137" s="476"/>
      <c r="M137" s="484"/>
      <c r="N137" s="477"/>
      <c r="O137" s="485"/>
      <c r="P137" s="484"/>
      <c r="Q137" s="481"/>
      <c r="R137" s="1249"/>
      <c r="S137" s="486"/>
      <c r="T137" s="1353"/>
      <c r="U137" s="481"/>
      <c r="V137" s="427"/>
      <c r="W137" s="427"/>
      <c r="X137" s="427"/>
      <c r="Y137" s="427"/>
      <c r="Z137" s="427"/>
      <c r="AA137" s="427"/>
      <c r="AB137" s="427"/>
      <c r="AC137" s="427"/>
      <c r="AD137" s="427"/>
      <c r="AE137" s="427"/>
      <c r="AF137" s="427"/>
      <c r="AG137" s="427"/>
      <c r="AH137" s="427"/>
      <c r="AI137" s="427"/>
      <c r="AJ137" s="427"/>
      <c r="AN137" s="1255"/>
    </row>
    <row r="138" spans="1:239" x14ac:dyDescent="0.2">
      <c r="A138" s="3207"/>
      <c r="B138" s="3207"/>
      <c r="C138" s="3207"/>
      <c r="D138" s="3207"/>
      <c r="E138" s="3207"/>
      <c r="F138" s="3207"/>
      <c r="G138" s="3207"/>
      <c r="H138" s="3207"/>
      <c r="I138" s="3207"/>
      <c r="J138" s="471"/>
      <c r="K138" s="476"/>
      <c r="L138" s="476"/>
      <c r="M138" s="484"/>
      <c r="N138" s="477"/>
      <c r="O138" s="485"/>
      <c r="P138" s="484"/>
      <c r="Q138" s="481"/>
      <c r="R138" s="1249"/>
      <c r="S138" s="486"/>
      <c r="T138" s="1353"/>
      <c r="U138" s="481"/>
      <c r="V138" s="427"/>
      <c r="W138" s="427"/>
      <c r="X138" s="427"/>
      <c r="Y138" s="427"/>
      <c r="Z138" s="427"/>
      <c r="AA138" s="427"/>
      <c r="AB138" s="427"/>
      <c r="AC138" s="427"/>
      <c r="AD138" s="427"/>
      <c r="AE138" s="427"/>
      <c r="AF138" s="427"/>
      <c r="AG138" s="427"/>
      <c r="AH138" s="427"/>
      <c r="AI138" s="427"/>
      <c r="AJ138" s="427"/>
      <c r="AN138" s="1255"/>
    </row>
    <row r="139" spans="1:239" x14ac:dyDescent="0.2">
      <c r="A139" s="427"/>
      <c r="B139" s="427"/>
      <c r="C139" s="427"/>
      <c r="D139" s="427"/>
      <c r="E139" s="471"/>
      <c r="F139" s="482"/>
      <c r="G139" s="471"/>
      <c r="H139" s="483"/>
      <c r="I139" s="483"/>
      <c r="J139" s="471"/>
      <c r="K139" s="476"/>
      <c r="L139" s="476"/>
      <c r="M139" s="484"/>
      <c r="N139" s="477"/>
      <c r="O139" s="485"/>
      <c r="P139" s="484"/>
      <c r="Q139" s="481"/>
      <c r="R139" s="1249"/>
      <c r="S139" s="486"/>
      <c r="T139" s="1353"/>
      <c r="U139" s="481"/>
      <c r="V139" s="427"/>
      <c r="W139" s="427"/>
      <c r="X139" s="427"/>
      <c r="Y139" s="427"/>
      <c r="Z139" s="427"/>
      <c r="AA139" s="427"/>
      <c r="AB139" s="427"/>
      <c r="AC139" s="427"/>
      <c r="AD139" s="427"/>
      <c r="AE139" s="427"/>
      <c r="AF139" s="427"/>
      <c r="AG139" s="427"/>
      <c r="AH139" s="427"/>
      <c r="AI139" s="427"/>
      <c r="AJ139" s="427"/>
      <c r="AN139" s="1255"/>
    </row>
    <row r="140" spans="1:239" x14ac:dyDescent="0.2">
      <c r="A140" s="427"/>
      <c r="B140" s="427"/>
      <c r="C140" s="427"/>
      <c r="D140" s="427"/>
      <c r="E140" s="471"/>
      <c r="F140" s="482"/>
      <c r="G140" s="471"/>
      <c r="H140" s="483"/>
      <c r="I140" s="483"/>
      <c r="J140" s="471"/>
      <c r="K140" s="476"/>
      <c r="L140" s="476"/>
      <c r="M140" s="484"/>
      <c r="N140" s="477"/>
      <c r="O140" s="485"/>
      <c r="P140" s="484"/>
      <c r="Q140" s="481"/>
      <c r="R140" s="1249"/>
      <c r="S140" s="486"/>
      <c r="T140" s="1353"/>
      <c r="U140" s="481"/>
      <c r="V140" s="427"/>
      <c r="W140" s="427"/>
      <c r="X140" s="427"/>
      <c r="Y140" s="427"/>
      <c r="Z140" s="427"/>
      <c r="AA140" s="427"/>
      <c r="AB140" s="427"/>
      <c r="AC140" s="427"/>
      <c r="AD140" s="427"/>
      <c r="AE140" s="427"/>
      <c r="AF140" s="427"/>
      <c r="AG140" s="427"/>
      <c r="AH140" s="427"/>
      <c r="AI140" s="427"/>
      <c r="AJ140" s="427"/>
      <c r="AN140" s="1255"/>
    </row>
    <row r="141" spans="1:239" x14ac:dyDescent="0.2">
      <c r="A141" s="427"/>
      <c r="B141" s="427"/>
      <c r="C141" s="427"/>
      <c r="D141" s="427"/>
      <c r="E141" s="471"/>
      <c r="F141" s="482"/>
      <c r="G141" s="471"/>
      <c r="H141" s="483"/>
      <c r="I141" s="483"/>
      <c r="J141" s="471"/>
      <c r="K141" s="476"/>
      <c r="L141" s="476"/>
      <c r="M141" s="484"/>
      <c r="N141" s="477"/>
      <c r="O141" s="485"/>
      <c r="P141" s="484"/>
      <c r="Q141" s="481"/>
      <c r="R141" s="1249"/>
      <c r="S141" s="486"/>
      <c r="T141" s="1353"/>
      <c r="U141" s="481"/>
      <c r="V141" s="427"/>
      <c r="W141" s="427"/>
      <c r="X141" s="427"/>
      <c r="Y141" s="427"/>
      <c r="Z141" s="427"/>
      <c r="AA141" s="427"/>
      <c r="AB141" s="427"/>
      <c r="AC141" s="427"/>
      <c r="AD141" s="427"/>
      <c r="AE141" s="427"/>
      <c r="AF141" s="427"/>
      <c r="AG141" s="427"/>
      <c r="AH141" s="427"/>
      <c r="AI141" s="427"/>
      <c r="AJ141" s="427"/>
      <c r="AN141" s="1255"/>
    </row>
    <row r="142" spans="1:239" x14ac:dyDescent="0.2">
      <c r="A142" s="427"/>
      <c r="B142" s="427"/>
      <c r="C142" s="427"/>
      <c r="D142" s="427"/>
      <c r="E142" s="471"/>
      <c r="F142" s="482"/>
      <c r="G142" s="471"/>
      <c r="H142" s="483"/>
      <c r="I142" s="483"/>
      <c r="J142" s="471"/>
      <c r="K142" s="476"/>
      <c r="L142" s="476"/>
      <c r="M142" s="484"/>
      <c r="N142" s="477"/>
      <c r="O142" s="485"/>
      <c r="P142" s="484"/>
      <c r="Q142" s="481"/>
      <c r="R142" s="1249"/>
      <c r="S142" s="486"/>
      <c r="T142" s="1353"/>
      <c r="U142" s="481"/>
      <c r="V142" s="427"/>
      <c r="W142" s="427"/>
      <c r="X142" s="427"/>
      <c r="Y142" s="427"/>
      <c r="Z142" s="427"/>
      <c r="AA142" s="427"/>
      <c r="AB142" s="427"/>
      <c r="AC142" s="427"/>
      <c r="AD142" s="427"/>
      <c r="AE142" s="427"/>
      <c r="AF142" s="427"/>
      <c r="AG142" s="427"/>
      <c r="AH142" s="427"/>
      <c r="AI142" s="427"/>
      <c r="AJ142" s="427"/>
      <c r="AN142" s="1255"/>
    </row>
    <row r="143" spans="1:239" x14ac:dyDescent="0.2">
      <c r="A143" s="427"/>
      <c r="B143" s="427"/>
      <c r="C143" s="427"/>
      <c r="D143" s="427"/>
      <c r="E143" s="471"/>
      <c r="F143" s="482"/>
      <c r="G143" s="471"/>
      <c r="H143" s="483"/>
      <c r="I143" s="483"/>
      <c r="J143" s="471"/>
      <c r="K143" s="476"/>
      <c r="L143" s="476"/>
      <c r="M143" s="484"/>
      <c r="N143" s="477"/>
      <c r="O143" s="485"/>
      <c r="P143" s="484"/>
      <c r="Q143" s="481"/>
      <c r="R143" s="1249"/>
      <c r="S143" s="486"/>
      <c r="T143" s="1353"/>
      <c r="U143" s="481"/>
      <c r="V143" s="427"/>
      <c r="W143" s="427"/>
      <c r="X143" s="427"/>
      <c r="Y143" s="427"/>
      <c r="Z143" s="427"/>
      <c r="AA143" s="427"/>
      <c r="AB143" s="427"/>
      <c r="AC143" s="427"/>
      <c r="AD143" s="427"/>
      <c r="AE143" s="427"/>
      <c r="AF143" s="427"/>
      <c r="AG143" s="427"/>
      <c r="AH143" s="427"/>
      <c r="AI143" s="427"/>
      <c r="AJ143" s="427"/>
      <c r="AN143" s="1255"/>
    </row>
    <row r="144" spans="1:239" x14ac:dyDescent="0.2">
      <c r="A144" s="427"/>
      <c r="B144" s="427"/>
      <c r="C144" s="427"/>
      <c r="D144" s="427"/>
      <c r="E144" s="471"/>
      <c r="F144" s="482"/>
      <c r="G144" s="471"/>
      <c r="H144" s="483"/>
      <c r="I144" s="483"/>
      <c r="J144" s="471"/>
      <c r="K144" s="476"/>
      <c r="L144" s="476"/>
      <c r="M144" s="484"/>
      <c r="N144" s="477"/>
      <c r="O144" s="485"/>
      <c r="P144" s="484"/>
      <c r="Q144" s="481"/>
      <c r="R144" s="1249"/>
      <c r="S144" s="486"/>
      <c r="T144" s="1353"/>
      <c r="U144" s="481"/>
      <c r="V144" s="427"/>
      <c r="W144" s="427"/>
      <c r="X144" s="427"/>
      <c r="Y144" s="427"/>
      <c r="Z144" s="427"/>
      <c r="AA144" s="427"/>
      <c r="AB144" s="427"/>
      <c r="AC144" s="427"/>
      <c r="AD144" s="427"/>
      <c r="AE144" s="427"/>
      <c r="AF144" s="427"/>
      <c r="AG144" s="427"/>
      <c r="AH144" s="427"/>
      <c r="AI144" s="427"/>
      <c r="AJ144" s="427"/>
      <c r="AN144" s="1255"/>
    </row>
    <row r="145" spans="1:36" x14ac:dyDescent="0.2">
      <c r="A145" s="427"/>
      <c r="B145" s="427"/>
      <c r="C145" s="427"/>
      <c r="D145" s="427"/>
      <c r="E145" s="471"/>
      <c r="F145" s="482"/>
      <c r="G145" s="471"/>
      <c r="H145" s="483"/>
      <c r="I145" s="483"/>
      <c r="J145" s="471"/>
      <c r="K145" s="476"/>
      <c r="L145" s="476"/>
      <c r="M145" s="484"/>
      <c r="N145" s="477"/>
      <c r="O145" s="485"/>
      <c r="P145" s="484"/>
      <c r="Q145" s="481"/>
      <c r="R145" s="1249"/>
      <c r="S145" s="486"/>
      <c r="T145" s="1353"/>
      <c r="U145" s="481"/>
      <c r="V145" s="427"/>
      <c r="W145" s="427"/>
      <c r="X145" s="427"/>
      <c r="Y145" s="427"/>
      <c r="Z145" s="427"/>
      <c r="AA145" s="427"/>
      <c r="AB145" s="427"/>
      <c r="AC145" s="427"/>
      <c r="AD145" s="427"/>
      <c r="AE145" s="427"/>
      <c r="AF145" s="427"/>
      <c r="AG145" s="427"/>
      <c r="AH145" s="427"/>
      <c r="AI145" s="427"/>
      <c r="AJ145" s="427"/>
    </row>
    <row r="146" spans="1:36" x14ac:dyDescent="0.2">
      <c r="A146" s="427"/>
      <c r="B146" s="427"/>
      <c r="C146" s="427"/>
      <c r="D146" s="427"/>
      <c r="E146" s="471"/>
      <c r="F146" s="482"/>
      <c r="G146" s="471"/>
      <c r="H146" s="483"/>
      <c r="I146" s="483"/>
      <c r="J146" s="471"/>
      <c r="K146" s="476"/>
      <c r="L146" s="476"/>
      <c r="M146" s="484"/>
      <c r="N146" s="477"/>
      <c r="O146" s="485"/>
      <c r="P146" s="484"/>
      <c r="Q146" s="481"/>
      <c r="R146" s="1249"/>
      <c r="S146" s="486"/>
      <c r="T146" s="1353"/>
      <c r="U146" s="481"/>
      <c r="V146" s="427"/>
      <c r="W146" s="427"/>
      <c r="X146" s="427"/>
      <c r="Y146" s="427"/>
      <c r="Z146" s="427"/>
      <c r="AA146" s="427"/>
      <c r="AB146" s="427"/>
      <c r="AC146" s="427"/>
      <c r="AD146" s="427"/>
      <c r="AE146" s="427"/>
      <c r="AF146" s="427"/>
      <c r="AG146" s="427"/>
      <c r="AH146" s="427"/>
      <c r="AI146" s="427"/>
      <c r="AJ146" s="427"/>
    </row>
    <row r="147" spans="1:36" x14ac:dyDescent="0.2">
      <c r="A147" s="427"/>
      <c r="B147" s="427"/>
      <c r="C147" s="427"/>
      <c r="D147" s="427"/>
      <c r="E147" s="471"/>
      <c r="F147" s="482"/>
      <c r="G147" s="471"/>
      <c r="H147" s="483"/>
      <c r="I147" s="483"/>
      <c r="J147" s="471"/>
      <c r="K147" s="471"/>
      <c r="L147" s="471"/>
      <c r="M147" s="481"/>
      <c r="N147" s="427"/>
      <c r="O147" s="486"/>
      <c r="P147" s="481"/>
      <c r="Q147" s="481"/>
      <c r="R147" s="1249"/>
      <c r="S147" s="486"/>
      <c r="T147" s="1353"/>
      <c r="U147" s="481"/>
      <c r="V147" s="427"/>
      <c r="W147" s="427"/>
      <c r="X147" s="427"/>
      <c r="Y147" s="427"/>
      <c r="Z147" s="427"/>
      <c r="AA147" s="427"/>
      <c r="AB147" s="427"/>
      <c r="AC147" s="427"/>
      <c r="AD147" s="427"/>
      <c r="AE147" s="427"/>
      <c r="AF147" s="427"/>
      <c r="AG147" s="427"/>
      <c r="AH147" s="427"/>
      <c r="AI147" s="427"/>
      <c r="AJ147" s="427"/>
    </row>
    <row r="148" spans="1:36" x14ac:dyDescent="0.2">
      <c r="A148" s="427"/>
      <c r="B148" s="427"/>
      <c r="C148" s="427"/>
      <c r="D148" s="427"/>
      <c r="E148" s="427"/>
      <c r="F148" s="1353"/>
      <c r="G148" s="427"/>
      <c r="H148" s="481"/>
      <c r="I148" s="481"/>
      <c r="J148" s="427"/>
      <c r="K148" s="427"/>
      <c r="L148" s="427"/>
      <c r="M148" s="481"/>
      <c r="N148" s="427"/>
      <c r="O148" s="486"/>
      <c r="P148" s="481"/>
      <c r="Q148" s="481"/>
      <c r="R148" s="1249"/>
      <c r="S148" s="486"/>
      <c r="T148" s="1353"/>
      <c r="U148" s="481"/>
      <c r="V148" s="427"/>
      <c r="W148" s="427"/>
      <c r="X148" s="427"/>
      <c r="Y148" s="427"/>
      <c r="Z148" s="427"/>
      <c r="AA148" s="427"/>
      <c r="AB148" s="427"/>
      <c r="AC148" s="427"/>
      <c r="AD148" s="427"/>
      <c r="AE148" s="427"/>
      <c r="AF148" s="427"/>
      <c r="AG148" s="427"/>
      <c r="AH148" s="427"/>
      <c r="AI148" s="427"/>
      <c r="AJ148" s="427"/>
    </row>
    <row r="149" spans="1:36" x14ac:dyDescent="0.2">
      <c r="A149" s="427"/>
      <c r="B149" s="427"/>
      <c r="C149" s="427"/>
      <c r="D149" s="427"/>
      <c r="E149" s="427"/>
      <c r="F149" s="1353"/>
      <c r="G149" s="427"/>
      <c r="H149" s="481"/>
      <c r="I149" s="481"/>
      <c r="J149" s="427"/>
      <c r="K149" s="427"/>
      <c r="L149" s="427"/>
      <c r="M149" s="481"/>
      <c r="N149" s="427"/>
      <c r="O149" s="486"/>
      <c r="P149" s="481"/>
      <c r="Q149" s="481"/>
      <c r="R149" s="1249"/>
      <c r="S149" s="486"/>
      <c r="T149" s="1353"/>
      <c r="U149" s="481"/>
      <c r="V149" s="427"/>
      <c r="W149" s="427"/>
      <c r="X149" s="427"/>
      <c r="Y149" s="427"/>
      <c r="Z149" s="427"/>
      <c r="AA149" s="427"/>
      <c r="AB149" s="427"/>
      <c r="AC149" s="427"/>
      <c r="AD149" s="427"/>
      <c r="AE149" s="427"/>
      <c r="AF149" s="427"/>
      <c r="AG149" s="427"/>
      <c r="AH149" s="427"/>
      <c r="AI149" s="427"/>
      <c r="AJ149" s="427"/>
    </row>
    <row r="150" spans="1:36" x14ac:dyDescent="0.2">
      <c r="A150" s="427"/>
      <c r="B150" s="427"/>
      <c r="C150" s="427"/>
      <c r="D150" s="427"/>
      <c r="E150" s="427"/>
      <c r="F150" s="1353"/>
      <c r="G150" s="427"/>
      <c r="H150" s="481"/>
      <c r="I150" s="481"/>
      <c r="J150" s="427"/>
      <c r="K150" s="427"/>
      <c r="L150" s="427"/>
      <c r="M150" s="481"/>
      <c r="N150" s="427"/>
      <c r="O150" s="486"/>
      <c r="P150" s="481"/>
      <c r="Q150" s="481"/>
      <c r="R150" s="1249"/>
      <c r="S150" s="486"/>
      <c r="T150" s="1353"/>
      <c r="U150" s="481"/>
      <c r="V150" s="427"/>
      <c r="W150" s="427"/>
      <c r="X150" s="427"/>
      <c r="Y150" s="427"/>
      <c r="Z150" s="427"/>
      <c r="AA150" s="427"/>
      <c r="AB150" s="427"/>
      <c r="AC150" s="427"/>
      <c r="AD150" s="427"/>
      <c r="AE150" s="427"/>
      <c r="AF150" s="427"/>
      <c r="AG150" s="427"/>
      <c r="AH150" s="427"/>
      <c r="AI150" s="427"/>
      <c r="AJ150" s="427"/>
    </row>
    <row r="151" spans="1:36" x14ac:dyDescent="0.2">
      <c r="A151" s="427"/>
      <c r="B151" s="427"/>
      <c r="C151" s="427"/>
      <c r="D151" s="427"/>
      <c r="E151" s="427"/>
      <c r="F151" s="1353"/>
      <c r="G151" s="427"/>
      <c r="H151" s="481"/>
      <c r="I151" s="481"/>
      <c r="J151" s="427"/>
      <c r="K151" s="427"/>
      <c r="L151" s="427"/>
      <c r="M151" s="481"/>
      <c r="N151" s="427"/>
      <c r="O151" s="486"/>
      <c r="P151" s="481"/>
      <c r="Q151" s="481"/>
      <c r="R151" s="1249"/>
      <c r="S151" s="486"/>
      <c r="T151" s="1353"/>
      <c r="U151" s="481"/>
      <c r="V151" s="427"/>
      <c r="W151" s="427"/>
      <c r="X151" s="427"/>
      <c r="Y151" s="427"/>
      <c r="Z151" s="427"/>
      <c r="AA151" s="427"/>
      <c r="AB151" s="427"/>
      <c r="AC151" s="427"/>
      <c r="AD151" s="427"/>
      <c r="AE151" s="427"/>
      <c r="AF151" s="427"/>
      <c r="AG151" s="427"/>
      <c r="AH151" s="427"/>
      <c r="AI151" s="427"/>
      <c r="AJ151" s="427"/>
    </row>
    <row r="152" spans="1:36" x14ac:dyDescent="0.2">
      <c r="A152" s="427"/>
      <c r="B152" s="427"/>
      <c r="C152" s="427"/>
      <c r="D152" s="427"/>
      <c r="E152" s="427"/>
      <c r="F152" s="1353"/>
      <c r="G152" s="427"/>
      <c r="H152" s="481"/>
      <c r="I152" s="481"/>
      <c r="J152" s="427"/>
      <c r="K152" s="427"/>
      <c r="L152" s="427"/>
      <c r="M152" s="481"/>
      <c r="N152" s="427"/>
      <c r="O152" s="486"/>
      <c r="P152" s="481"/>
      <c r="Q152" s="481"/>
      <c r="T152" s="1330"/>
      <c r="U152" s="1255"/>
    </row>
    <row r="153" spans="1:36" x14ac:dyDescent="0.2">
      <c r="A153" s="427"/>
      <c r="B153" s="427"/>
      <c r="C153" s="427"/>
      <c r="D153" s="427"/>
      <c r="E153" s="427"/>
      <c r="F153" s="1353"/>
      <c r="G153" s="427"/>
      <c r="H153" s="481"/>
      <c r="I153" s="481"/>
      <c r="J153" s="427"/>
      <c r="K153" s="427"/>
      <c r="L153" s="427"/>
      <c r="M153" s="481"/>
      <c r="N153" s="427"/>
      <c r="O153" s="486"/>
      <c r="P153" s="481"/>
      <c r="Q153" s="481"/>
      <c r="T153" s="1330"/>
      <c r="U153" s="1255"/>
    </row>
  </sheetData>
  <sheetProtection algorithmName="SHA-512" hashValue="CszaOqgjpZ3+UQro9HlqCeRgoV/TgeXP/frKrSAgqETm87tJ+mTsp1ZQe1JRGDR2NsMV1U8J2UOV8zZdZtoKog==" saltValue="i+VyXyRBzU7IN8Pf5VGocg==" spinCount="100000" sheet="1" objects="1" scenarios="1"/>
  <mergeCells count="444">
    <mergeCell ref="AA120:AA129"/>
    <mergeCell ref="AB120:AB129"/>
    <mergeCell ref="AC120:AC129"/>
    <mergeCell ref="AJ120:AJ129"/>
    <mergeCell ref="AK120:AK129"/>
    <mergeCell ref="AL120:AL129"/>
    <mergeCell ref="AM120:AM129"/>
    <mergeCell ref="AN120:AN129"/>
    <mergeCell ref="V120:V129"/>
    <mergeCell ref="W120:W129"/>
    <mergeCell ref="X120:X129"/>
    <mergeCell ref="Y120:Y129"/>
    <mergeCell ref="Z120:Z129"/>
    <mergeCell ref="AI120:AI129"/>
    <mergeCell ref="AN106:AN110"/>
    <mergeCell ref="V112:V117"/>
    <mergeCell ref="W112:W117"/>
    <mergeCell ref="X112:X117"/>
    <mergeCell ref="Y112:Y117"/>
    <mergeCell ref="Z112:Z117"/>
    <mergeCell ref="AA112:AA117"/>
    <mergeCell ref="AB112:AB117"/>
    <mergeCell ref="AC112:AC117"/>
    <mergeCell ref="AD112:AD117"/>
    <mergeCell ref="AE112:AE117"/>
    <mergeCell ref="AN112:AN117"/>
    <mergeCell ref="AJ112:AJ117"/>
    <mergeCell ref="V106:V110"/>
    <mergeCell ref="W106:W110"/>
    <mergeCell ref="X106:X110"/>
    <mergeCell ref="Y106:Y110"/>
    <mergeCell ref="Z106:Z110"/>
    <mergeCell ref="AA106:AA110"/>
    <mergeCell ref="AB106:AB110"/>
    <mergeCell ref="AC106:AC110"/>
    <mergeCell ref="AD106:AD110"/>
    <mergeCell ref="AF112:AF117"/>
    <mergeCell ref="AF106:AF110"/>
    <mergeCell ref="AN93:AN94"/>
    <mergeCell ref="X96:X98"/>
    <mergeCell ref="Y96:Y98"/>
    <mergeCell ref="Z96:Z98"/>
    <mergeCell ref="AA96:AA98"/>
    <mergeCell ref="AB96:AB98"/>
    <mergeCell ref="AC96:AC98"/>
    <mergeCell ref="AD96:AD98"/>
    <mergeCell ref="AE96:AE98"/>
    <mergeCell ref="AF96:AF98"/>
    <mergeCell ref="AI96:AI98"/>
    <mergeCell ref="AN96:AN98"/>
    <mergeCell ref="AN23:AN29"/>
    <mergeCell ref="V31:V42"/>
    <mergeCell ref="W31:W42"/>
    <mergeCell ref="X31:X42"/>
    <mergeCell ref="Y31:Y42"/>
    <mergeCell ref="Z31:Z42"/>
    <mergeCell ref="AM31:AM42"/>
    <mergeCell ref="AN31:AN42"/>
    <mergeCell ref="AA31:AA42"/>
    <mergeCell ref="AB31:AB42"/>
    <mergeCell ref="AJ23:AJ29"/>
    <mergeCell ref="AK23:AK29"/>
    <mergeCell ref="AL23:AL29"/>
    <mergeCell ref="AM23:AM29"/>
    <mergeCell ref="AL31:AL42"/>
    <mergeCell ref="AI31:AI42"/>
    <mergeCell ref="AJ31:AJ42"/>
    <mergeCell ref="AK31:AK42"/>
    <mergeCell ref="AC31:AC42"/>
    <mergeCell ref="AD31:AD42"/>
    <mergeCell ref="AE31:AE42"/>
    <mergeCell ref="AF31:AF42"/>
    <mergeCell ref="AG31:AG42"/>
    <mergeCell ref="AH31:AH42"/>
    <mergeCell ref="AG106:AG110"/>
    <mergeCell ref="AK13:AK20"/>
    <mergeCell ref="AL13:AL20"/>
    <mergeCell ref="AM13:AM20"/>
    <mergeCell ref="AB13:AB20"/>
    <mergeCell ref="AC13:AC20"/>
    <mergeCell ref="AD13:AD20"/>
    <mergeCell ref="AE13:AE20"/>
    <mergeCell ref="AF13:AF20"/>
    <mergeCell ref="AG13:AG20"/>
    <mergeCell ref="AH13:AH20"/>
    <mergeCell ref="AI13:AI20"/>
    <mergeCell ref="AJ13:AJ20"/>
    <mergeCell ref="AB102:AB104"/>
    <mergeCell ref="AC102:AC104"/>
    <mergeCell ref="AD102:AD104"/>
    <mergeCell ref="AE102:AE104"/>
    <mergeCell ref="AF102:AF104"/>
    <mergeCell ref="AG102:AG104"/>
    <mergeCell ref="AH102:AH104"/>
    <mergeCell ref="AI102:AI104"/>
    <mergeCell ref="AJ102:AJ104"/>
    <mergeCell ref="AE106:AE110"/>
    <mergeCell ref="AH23:AH29"/>
    <mergeCell ref="AI23:AI29"/>
    <mergeCell ref="AA44:AA55"/>
    <mergeCell ref="AB44:AB55"/>
    <mergeCell ref="AC44:AC55"/>
    <mergeCell ref="AD44:AD55"/>
    <mergeCell ref="AE44:AE55"/>
    <mergeCell ref="AH57:AH73"/>
    <mergeCell ref="AI57:AI73"/>
    <mergeCell ref="AA57:AA73"/>
    <mergeCell ref="AB57:AB73"/>
    <mergeCell ref="AC57:AC73"/>
    <mergeCell ref="AD57:AD73"/>
    <mergeCell ref="AE57:AE73"/>
    <mergeCell ref="AF57:AF73"/>
    <mergeCell ref="AC23:AC29"/>
    <mergeCell ref="AD23:AD29"/>
    <mergeCell ref="AE23:AE29"/>
    <mergeCell ref="AF23:AF29"/>
    <mergeCell ref="AH106:AH110"/>
    <mergeCell ref="AI106:AI110"/>
    <mergeCell ref="AJ106:AJ110"/>
    <mergeCell ref="AK106:AK110"/>
    <mergeCell ref="AL106:AL110"/>
    <mergeCell ref="AM106:AM110"/>
    <mergeCell ref="AG93:AG94"/>
    <mergeCell ref="AH93:AH94"/>
    <mergeCell ref="AI93:AI94"/>
    <mergeCell ref="AJ93:AJ94"/>
    <mergeCell ref="AK93:AK94"/>
    <mergeCell ref="AL93:AL94"/>
    <mergeCell ref="AM93:AM94"/>
    <mergeCell ref="AG96:AG98"/>
    <mergeCell ref="AH96:AH98"/>
    <mergeCell ref="AJ96:AJ98"/>
    <mergeCell ref="AK96:AK98"/>
    <mergeCell ref="AL96:AL98"/>
    <mergeCell ref="AM96:AM98"/>
    <mergeCell ref="AL99:AL100"/>
    <mergeCell ref="AM99:AM100"/>
    <mergeCell ref="AK102:AK104"/>
    <mergeCell ref="AG99:AG100"/>
    <mergeCell ref="AH99:AH100"/>
    <mergeCell ref="AN76:AN92"/>
    <mergeCell ref="AG76:AG92"/>
    <mergeCell ref="AH76:AH92"/>
    <mergeCell ref="AI76:AI92"/>
    <mergeCell ref="AJ76:AJ92"/>
    <mergeCell ref="AK76:AK92"/>
    <mergeCell ref="AL76:AL92"/>
    <mergeCell ref="AH44:AH55"/>
    <mergeCell ref="AI44:AI55"/>
    <mergeCell ref="AJ44:AJ55"/>
    <mergeCell ref="AK44:AK55"/>
    <mergeCell ref="AL44:AL55"/>
    <mergeCell ref="AM44:AM55"/>
    <mergeCell ref="AN44:AN55"/>
    <mergeCell ref="AG57:AG73"/>
    <mergeCell ref="AJ57:AJ73"/>
    <mergeCell ref="AK57:AK73"/>
    <mergeCell ref="AL57:AL73"/>
    <mergeCell ref="AM57:AM73"/>
    <mergeCell ref="AN57:AN73"/>
    <mergeCell ref="AG44:AG55"/>
    <mergeCell ref="AK99:AK100"/>
    <mergeCell ref="AG23:AG29"/>
    <mergeCell ref="V23:V29"/>
    <mergeCell ref="W23:W29"/>
    <mergeCell ref="X23:X29"/>
    <mergeCell ref="Y23:Y29"/>
    <mergeCell ref="Z23:Z29"/>
    <mergeCell ref="AC93:AC94"/>
    <mergeCell ref="AD93:AD94"/>
    <mergeCell ref="AE93:AE94"/>
    <mergeCell ref="AF93:AF94"/>
    <mergeCell ref="V57:V73"/>
    <mergeCell ref="W57:W73"/>
    <mergeCell ref="X57:X73"/>
    <mergeCell ref="Y57:Y73"/>
    <mergeCell ref="Z57:Z73"/>
    <mergeCell ref="AD76:AD92"/>
    <mergeCell ref="AE76:AE92"/>
    <mergeCell ref="AF76:AF92"/>
    <mergeCell ref="AB76:AB92"/>
    <mergeCell ref="AC76:AC92"/>
    <mergeCell ref="V93:V94"/>
    <mergeCell ref="W93:W94"/>
    <mergeCell ref="X93:X94"/>
    <mergeCell ref="P106:P110"/>
    <mergeCell ref="Q106:Q107"/>
    <mergeCell ref="Q108:Q110"/>
    <mergeCell ref="X102:X104"/>
    <mergeCell ref="Y102:Y104"/>
    <mergeCell ref="Z102:Z104"/>
    <mergeCell ref="N96:N98"/>
    <mergeCell ref="AF44:AF55"/>
    <mergeCell ref="AM76:AM92"/>
    <mergeCell ref="V99:V100"/>
    <mergeCell ref="W99:W100"/>
    <mergeCell ref="V102:V104"/>
    <mergeCell ref="W102:W104"/>
    <mergeCell ref="Z93:Z94"/>
    <mergeCell ref="AA93:AA94"/>
    <mergeCell ref="AB93:AB94"/>
    <mergeCell ref="Z76:Z92"/>
    <mergeCell ref="AA76:AA92"/>
    <mergeCell ref="AC99:AC100"/>
    <mergeCell ref="AD99:AD100"/>
    <mergeCell ref="AE99:AE100"/>
    <mergeCell ref="AF99:AF100"/>
    <mergeCell ref="AI99:AI100"/>
    <mergeCell ref="AJ99:AJ100"/>
    <mergeCell ref="G106:G110"/>
    <mergeCell ref="H106:H110"/>
    <mergeCell ref="I106:I110"/>
    <mergeCell ref="J106:J110"/>
    <mergeCell ref="K106:K110"/>
    <mergeCell ref="L106:L110"/>
    <mergeCell ref="M106:M110"/>
    <mergeCell ref="N106:N110"/>
    <mergeCell ref="O106:O110"/>
    <mergeCell ref="AK112:AK117"/>
    <mergeCell ref="AL112:AL117"/>
    <mergeCell ref="AM112:AM117"/>
    <mergeCell ref="AD120:AD129"/>
    <mergeCell ref="AE120:AE129"/>
    <mergeCell ref="AF120:AF129"/>
    <mergeCell ref="AG120:AG129"/>
    <mergeCell ref="AH120:AH129"/>
    <mergeCell ref="G112:G117"/>
    <mergeCell ref="H112:H117"/>
    <mergeCell ref="I112:I117"/>
    <mergeCell ref="J112:J117"/>
    <mergeCell ref="L112:L117"/>
    <mergeCell ref="M112:M117"/>
    <mergeCell ref="N112:N117"/>
    <mergeCell ref="O112:O117"/>
    <mergeCell ref="P112:P117"/>
    <mergeCell ref="Q112:Q113"/>
    <mergeCell ref="K128:K129"/>
    <mergeCell ref="Q128:Q129"/>
    <mergeCell ref="P120:P129"/>
    <mergeCell ref="AG112:AG117"/>
    <mergeCell ref="AH112:AH117"/>
    <mergeCell ref="AI112:AI117"/>
    <mergeCell ref="H102:H104"/>
    <mergeCell ref="I102:I104"/>
    <mergeCell ref="J102:J104"/>
    <mergeCell ref="K102:K104"/>
    <mergeCell ref="L102:L104"/>
    <mergeCell ref="M102:M104"/>
    <mergeCell ref="N102:N104"/>
    <mergeCell ref="O102:O104"/>
    <mergeCell ref="P102:P104"/>
    <mergeCell ref="AN99:AN100"/>
    <mergeCell ref="AL102:AL104"/>
    <mergeCell ref="AM102:AM104"/>
    <mergeCell ref="AN102:AN104"/>
    <mergeCell ref="G99:G100"/>
    <mergeCell ref="H99:H100"/>
    <mergeCell ref="I99:I100"/>
    <mergeCell ref="J99:J100"/>
    <mergeCell ref="K99:K100"/>
    <mergeCell ref="L99:L100"/>
    <mergeCell ref="M99:M100"/>
    <mergeCell ref="N99:N100"/>
    <mergeCell ref="O99:O100"/>
    <mergeCell ref="P99:P100"/>
    <mergeCell ref="T99:T100"/>
    <mergeCell ref="U99:U100"/>
    <mergeCell ref="X99:X100"/>
    <mergeCell ref="Y99:Y100"/>
    <mergeCell ref="Z99:Z100"/>
    <mergeCell ref="AA99:AA100"/>
    <mergeCell ref="AB99:AB100"/>
    <mergeCell ref="Q102:Q103"/>
    <mergeCell ref="AA102:AA104"/>
    <mergeCell ref="G102:G104"/>
    <mergeCell ref="G76:G92"/>
    <mergeCell ref="H76:H92"/>
    <mergeCell ref="G96:G98"/>
    <mergeCell ref="H96:H98"/>
    <mergeCell ref="I96:I98"/>
    <mergeCell ref="J96:J98"/>
    <mergeCell ref="K96:K98"/>
    <mergeCell ref="L96:L98"/>
    <mergeCell ref="M96:M98"/>
    <mergeCell ref="G93:G94"/>
    <mergeCell ref="H93:H94"/>
    <mergeCell ref="I93:I94"/>
    <mergeCell ref="J93:J94"/>
    <mergeCell ref="K93:K94"/>
    <mergeCell ref="L93:L94"/>
    <mergeCell ref="M93:M94"/>
    <mergeCell ref="N93:N94"/>
    <mergeCell ref="O93:O94"/>
    <mergeCell ref="X76:X92"/>
    <mergeCell ref="Y76:Y92"/>
    <mergeCell ref="V76:V92"/>
    <mergeCell ref="W76:W92"/>
    <mergeCell ref="P96:P98"/>
    <mergeCell ref="Q96:Q97"/>
    <mergeCell ref="Q87:Q92"/>
    <mergeCell ref="P93:P94"/>
    <mergeCell ref="Q93:Q94"/>
    <mergeCell ref="P76:P92"/>
    <mergeCell ref="Q76:Q86"/>
    <mergeCell ref="V96:V98"/>
    <mergeCell ref="W96:W98"/>
    <mergeCell ref="O96:O98"/>
    <mergeCell ref="Y93:Y94"/>
    <mergeCell ref="P31:P42"/>
    <mergeCell ref="Q31:Q42"/>
    <mergeCell ref="M57:M73"/>
    <mergeCell ref="N57:N73"/>
    <mergeCell ref="O57:O73"/>
    <mergeCell ref="P57:P73"/>
    <mergeCell ref="I76:I92"/>
    <mergeCell ref="J76:J92"/>
    <mergeCell ref="K76:K92"/>
    <mergeCell ref="L76:L92"/>
    <mergeCell ref="M76:M92"/>
    <mergeCell ref="N76:N92"/>
    <mergeCell ref="O76:O92"/>
    <mergeCell ref="M44:M55"/>
    <mergeCell ref="N44:N55"/>
    <mergeCell ref="O44:O55"/>
    <mergeCell ref="P44:P55"/>
    <mergeCell ref="Q44:Q55"/>
    <mergeCell ref="Q66:Q73"/>
    <mergeCell ref="Q57:Q65"/>
    <mergeCell ref="G31:G42"/>
    <mergeCell ref="H31:H42"/>
    <mergeCell ref="I31:I42"/>
    <mergeCell ref="J31:J42"/>
    <mergeCell ref="K31:K42"/>
    <mergeCell ref="L31:L42"/>
    <mergeCell ref="M31:M42"/>
    <mergeCell ref="N31:N42"/>
    <mergeCell ref="O31:O42"/>
    <mergeCell ref="V44:V55"/>
    <mergeCell ref="W44:W55"/>
    <mergeCell ref="X44:X55"/>
    <mergeCell ref="Z13:Z20"/>
    <mergeCell ref="AA13:AA20"/>
    <mergeCell ref="Y44:Y55"/>
    <mergeCell ref="Z44:Z55"/>
    <mergeCell ref="AA23:AA29"/>
    <mergeCell ref="AB23:AB29"/>
    <mergeCell ref="AN13:AN20"/>
    <mergeCell ref="AN7:AN9"/>
    <mergeCell ref="E13:F20"/>
    <mergeCell ref="G13:G16"/>
    <mergeCell ref="H13:H16"/>
    <mergeCell ref="I13:I16"/>
    <mergeCell ref="J13:J16"/>
    <mergeCell ref="K13:K20"/>
    <mergeCell ref="L13:L20"/>
    <mergeCell ref="M13:M20"/>
    <mergeCell ref="N13:N16"/>
    <mergeCell ref="O13:O20"/>
    <mergeCell ref="P13:P20"/>
    <mergeCell ref="Q13:Q16"/>
    <mergeCell ref="F7:F9"/>
    <mergeCell ref="G7:G9"/>
    <mergeCell ref="AH7:AJ8"/>
    <mergeCell ref="AL7:AL9"/>
    <mergeCell ref="V13:V20"/>
    <mergeCell ref="W13:W20"/>
    <mergeCell ref="X13:X20"/>
    <mergeCell ref="Y13:Y20"/>
    <mergeCell ref="I7:I9"/>
    <mergeCell ref="AK7:AK9"/>
    <mergeCell ref="M23:M29"/>
    <mergeCell ref="N23:N29"/>
    <mergeCell ref="O23:O29"/>
    <mergeCell ref="P23:P29"/>
    <mergeCell ref="Q23:Q27"/>
    <mergeCell ref="K7:K9"/>
    <mergeCell ref="L7:L9"/>
    <mergeCell ref="M7:M9"/>
    <mergeCell ref="N7:N9"/>
    <mergeCell ref="Q28:Q29"/>
    <mergeCell ref="N17:N20"/>
    <mergeCell ref="Q17:Q20"/>
    <mergeCell ref="A138:I138"/>
    <mergeCell ref="A134:I134"/>
    <mergeCell ref="A135:I135"/>
    <mergeCell ref="Q114:Q117"/>
    <mergeCell ref="C119:D129"/>
    <mergeCell ref="G120:G126"/>
    <mergeCell ref="H120:H126"/>
    <mergeCell ref="I120:I126"/>
    <mergeCell ref="J120:J126"/>
    <mergeCell ref="K120:K127"/>
    <mergeCell ref="L120:L129"/>
    <mergeCell ref="M120:M129"/>
    <mergeCell ref="N120:N126"/>
    <mergeCell ref="O120:O129"/>
    <mergeCell ref="A130:N130"/>
    <mergeCell ref="Q120:Q127"/>
    <mergeCell ref="G57:G73"/>
    <mergeCell ref="H57:H73"/>
    <mergeCell ref="I57:I73"/>
    <mergeCell ref="J57:J73"/>
    <mergeCell ref="K57:K73"/>
    <mergeCell ref="L57:L73"/>
    <mergeCell ref="G44:G55"/>
    <mergeCell ref="H44:H55"/>
    <mergeCell ref="I44:I55"/>
    <mergeCell ref="J44:J55"/>
    <mergeCell ref="K44:K55"/>
    <mergeCell ref="L44:L55"/>
    <mergeCell ref="G23:G29"/>
    <mergeCell ref="H23:H29"/>
    <mergeCell ref="I23:I29"/>
    <mergeCell ref="J23:J29"/>
    <mergeCell ref="K23:K29"/>
    <mergeCell ref="L23:L29"/>
    <mergeCell ref="J7:J9"/>
    <mergeCell ref="G17:G20"/>
    <mergeCell ref="H17:H20"/>
    <mergeCell ref="I17:I20"/>
    <mergeCell ref="J17:J20"/>
    <mergeCell ref="A1:AL4"/>
    <mergeCell ref="A5:J6"/>
    <mergeCell ref="M5:AN5"/>
    <mergeCell ref="M6:U6"/>
    <mergeCell ref="V6:AK6"/>
    <mergeCell ref="AL6:AN6"/>
    <mergeCell ref="A7:A9"/>
    <mergeCell ref="B7:B9"/>
    <mergeCell ref="C7:C9"/>
    <mergeCell ref="D7:D9"/>
    <mergeCell ref="E7:E9"/>
    <mergeCell ref="O7:O9"/>
    <mergeCell ref="P7:P9"/>
    <mergeCell ref="Q7:Q9"/>
    <mergeCell ref="R7:R9"/>
    <mergeCell ref="T7:T9"/>
    <mergeCell ref="U7:U9"/>
    <mergeCell ref="V7:W8"/>
    <mergeCell ref="X7:AA8"/>
    <mergeCell ref="AB7:AG8"/>
    <mergeCell ref="S7:S8"/>
    <mergeCell ref="H7:H9"/>
    <mergeCell ref="AM7:AM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B286"/>
  <sheetViews>
    <sheetView showGridLines="0" zoomScale="70" zoomScaleNormal="70" workbookViewId="0">
      <selection activeCell="K12" sqref="K12:K18"/>
    </sheetView>
  </sheetViews>
  <sheetFormatPr baseColWidth="10" defaultColWidth="11.42578125" defaultRowHeight="14.25" x14ac:dyDescent="0.2"/>
  <cols>
    <col min="1" max="1" width="19.28515625" style="675" customWidth="1"/>
    <col min="2" max="3" width="11.140625" style="675" customWidth="1"/>
    <col min="4" max="4" width="15" style="675" customWidth="1"/>
    <col min="5" max="5" width="6" style="675" customWidth="1"/>
    <col min="6" max="6" width="14.140625" style="675" customWidth="1"/>
    <col min="7" max="7" width="14.7109375" style="675" customWidth="1"/>
    <col min="8" max="8" width="5.7109375" style="675" customWidth="1"/>
    <col min="9" max="9" width="19.7109375" style="675" customWidth="1"/>
    <col min="10" max="10" width="12.7109375" style="1627" customWidth="1"/>
    <col min="11" max="11" width="37.85546875" style="790" customWidth="1"/>
    <col min="12" max="12" width="31" style="699" customWidth="1"/>
    <col min="13" max="13" width="22.28515625" style="699" hidden="1" customWidth="1"/>
    <col min="14" max="14" width="33.140625" style="791" customWidth="1"/>
    <col min="15" max="15" width="29.28515625" style="699" customWidth="1"/>
    <col min="16" max="16" width="28.85546875" style="790" customWidth="1"/>
    <col min="17" max="17" width="20.7109375" style="792" customWidth="1"/>
    <col min="18" max="18" width="30.140625" style="791" customWidth="1"/>
    <col min="19" max="19" width="28.140625" style="699" customWidth="1"/>
    <col min="20" max="20" width="37.28515625" style="790" customWidth="1"/>
    <col min="21" max="21" width="65.140625" style="793" customWidth="1"/>
    <col min="22" max="22" width="29.28515625" style="793" customWidth="1"/>
    <col min="23" max="23" width="18" style="792" customWidth="1"/>
    <col min="24" max="24" width="30" style="792" customWidth="1"/>
    <col min="25" max="26" width="11.140625" style="795" customWidth="1"/>
    <col min="27" max="27" width="11.42578125" style="796" customWidth="1"/>
    <col min="28" max="30" width="11.42578125" style="795" customWidth="1"/>
    <col min="31" max="31" width="11.140625" style="795" customWidth="1"/>
    <col min="32" max="32" width="11.140625" style="797" customWidth="1"/>
    <col min="33" max="33" width="11.140625" style="795" customWidth="1"/>
    <col min="34" max="34" width="11.140625" style="796" customWidth="1"/>
    <col min="35" max="36" width="11.140625" style="795" customWidth="1"/>
    <col min="37" max="40" width="11.140625" style="796" customWidth="1"/>
    <col min="41" max="42" width="18.7109375" style="675" customWidth="1"/>
    <col min="43" max="43" width="24.28515625" style="675" customWidth="1"/>
    <col min="44" max="44" width="19.42578125" style="675" customWidth="1"/>
    <col min="45" max="45" width="11.42578125" style="675"/>
    <col min="46" max="46" width="17.42578125" style="675" bestFit="1" customWidth="1"/>
    <col min="47" max="47" width="19.28515625" style="675" bestFit="1" customWidth="1"/>
    <col min="48" max="48" width="26.7109375" style="675" customWidth="1"/>
    <col min="49" max="49" width="23.140625" style="675" customWidth="1"/>
    <col min="50" max="50" width="23.7109375" style="675" customWidth="1"/>
    <col min="51" max="16384" width="11.42578125" style="675"/>
  </cols>
  <sheetData>
    <row r="1" spans="1:43" s="426" customFormat="1" ht="15" customHeight="1" x14ac:dyDescent="0.25">
      <c r="A1" s="2405" t="s">
        <v>1965</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406"/>
      <c r="AP1" s="661" t="s">
        <v>0</v>
      </c>
      <c r="AQ1" s="662" t="s">
        <v>1</v>
      </c>
    </row>
    <row r="2" spans="1:43" s="426" customFormat="1" ht="19.5" customHeight="1" x14ac:dyDescent="0.25">
      <c r="A2" s="2407"/>
      <c r="B2" s="3174"/>
      <c r="C2" s="3174"/>
      <c r="D2" s="3174"/>
      <c r="E2" s="3174"/>
      <c r="F2" s="3174"/>
      <c r="G2" s="3174"/>
      <c r="H2" s="3174"/>
      <c r="I2" s="3174"/>
      <c r="J2" s="3174"/>
      <c r="K2" s="3174"/>
      <c r="L2" s="3174"/>
      <c r="M2" s="3174"/>
      <c r="N2" s="3174"/>
      <c r="O2" s="3174"/>
      <c r="P2" s="3174"/>
      <c r="Q2" s="3174"/>
      <c r="R2" s="3174"/>
      <c r="S2" s="3174"/>
      <c r="T2" s="3174"/>
      <c r="U2" s="3174"/>
      <c r="V2" s="3174"/>
      <c r="W2" s="3174"/>
      <c r="X2" s="3174"/>
      <c r="Y2" s="3174"/>
      <c r="Z2" s="3174"/>
      <c r="AA2" s="3174"/>
      <c r="AB2" s="3174"/>
      <c r="AC2" s="3174"/>
      <c r="AD2" s="3174"/>
      <c r="AE2" s="3174"/>
      <c r="AF2" s="3174"/>
      <c r="AG2" s="3174"/>
      <c r="AH2" s="3174"/>
      <c r="AI2" s="3174"/>
      <c r="AJ2" s="3174"/>
      <c r="AK2" s="3174"/>
      <c r="AL2" s="3174"/>
      <c r="AM2" s="3174"/>
      <c r="AN2" s="3174"/>
      <c r="AO2" s="3174"/>
      <c r="AP2" s="940" t="s">
        <v>2</v>
      </c>
      <c r="AQ2" s="663">
        <v>6</v>
      </c>
    </row>
    <row r="3" spans="1:43" s="426" customFormat="1" ht="24.75" customHeight="1" x14ac:dyDescent="0.25">
      <c r="A3" s="2407"/>
      <c r="B3" s="3174"/>
      <c r="C3" s="3174"/>
      <c r="D3" s="3174"/>
      <c r="E3" s="3174"/>
      <c r="F3" s="3174"/>
      <c r="G3" s="3174"/>
      <c r="H3" s="3174"/>
      <c r="I3" s="3174"/>
      <c r="J3" s="3174"/>
      <c r="K3" s="3174"/>
      <c r="L3" s="3174"/>
      <c r="M3" s="3174"/>
      <c r="N3" s="3174"/>
      <c r="O3" s="3174"/>
      <c r="P3" s="3174"/>
      <c r="Q3" s="3174"/>
      <c r="R3" s="3174"/>
      <c r="S3" s="3174"/>
      <c r="T3" s="3174"/>
      <c r="U3" s="3174"/>
      <c r="V3" s="3174"/>
      <c r="W3" s="3174"/>
      <c r="X3" s="3174"/>
      <c r="Y3" s="3174"/>
      <c r="Z3" s="3174"/>
      <c r="AA3" s="3174"/>
      <c r="AB3" s="3174"/>
      <c r="AC3" s="3174"/>
      <c r="AD3" s="3174"/>
      <c r="AE3" s="3174"/>
      <c r="AF3" s="3174"/>
      <c r="AG3" s="3174"/>
      <c r="AH3" s="3174"/>
      <c r="AI3" s="3174"/>
      <c r="AJ3" s="3174"/>
      <c r="AK3" s="3174"/>
      <c r="AL3" s="3174"/>
      <c r="AM3" s="3174"/>
      <c r="AN3" s="3174"/>
      <c r="AO3" s="3174"/>
      <c r="AP3" s="941" t="s">
        <v>4</v>
      </c>
      <c r="AQ3" s="664" t="s">
        <v>5</v>
      </c>
    </row>
    <row r="4" spans="1:43" s="427" customFormat="1" ht="21.75" customHeight="1" x14ac:dyDescent="0.2">
      <c r="A4" s="2408"/>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381"/>
      <c r="AP4" s="168" t="s">
        <v>6</v>
      </c>
      <c r="AQ4" s="665" t="s">
        <v>491</v>
      </c>
    </row>
    <row r="5" spans="1:43" s="426" customFormat="1" ht="18" customHeight="1" x14ac:dyDescent="0.2">
      <c r="A5" s="2409" t="s">
        <v>8</v>
      </c>
      <c r="B5" s="2382"/>
      <c r="C5" s="2382"/>
      <c r="D5" s="2382"/>
      <c r="E5" s="2382"/>
      <c r="F5" s="2382"/>
      <c r="G5" s="2382"/>
      <c r="H5" s="2382"/>
      <c r="I5" s="2382"/>
      <c r="J5" s="2382"/>
      <c r="K5" s="2382"/>
      <c r="L5" s="2382"/>
      <c r="M5" s="2382"/>
      <c r="N5" s="2382"/>
      <c r="O5" s="2900"/>
      <c r="P5" s="2899" t="s">
        <v>9</v>
      </c>
      <c r="Q5" s="2382"/>
      <c r="R5" s="2382"/>
      <c r="S5" s="2382"/>
      <c r="T5" s="2382"/>
      <c r="U5" s="2382"/>
      <c r="V5" s="2382"/>
      <c r="W5" s="2382"/>
      <c r="X5" s="2382"/>
      <c r="Y5" s="2382"/>
      <c r="Z5" s="2382"/>
      <c r="AA5" s="2382"/>
      <c r="AB5" s="2382"/>
      <c r="AC5" s="2382"/>
      <c r="AD5" s="2382"/>
      <c r="AE5" s="2382"/>
      <c r="AF5" s="2382"/>
      <c r="AG5" s="2382"/>
      <c r="AH5" s="2382"/>
      <c r="AI5" s="2382"/>
      <c r="AJ5" s="2382"/>
      <c r="AK5" s="2382"/>
      <c r="AL5" s="2382"/>
      <c r="AM5" s="2382"/>
      <c r="AN5" s="2382"/>
      <c r="AO5" s="2382"/>
      <c r="AP5" s="2382"/>
      <c r="AQ5" s="3372"/>
    </row>
    <row r="6" spans="1:43" s="426" customFormat="1" ht="28.5" customHeight="1" x14ac:dyDescent="0.2">
      <c r="A6" s="2410"/>
      <c r="B6" s="2411"/>
      <c r="C6" s="2411"/>
      <c r="D6" s="2411"/>
      <c r="E6" s="2411"/>
      <c r="F6" s="2411"/>
      <c r="G6" s="2411"/>
      <c r="H6" s="2411"/>
      <c r="I6" s="2411"/>
      <c r="J6" s="2411"/>
      <c r="K6" s="2411"/>
      <c r="L6" s="2411"/>
      <c r="M6" s="2411"/>
      <c r="N6" s="2411"/>
      <c r="O6" s="2414"/>
      <c r="P6" s="2901"/>
      <c r="Q6" s="2436"/>
      <c r="R6" s="2436"/>
      <c r="S6" s="2436"/>
      <c r="T6" s="2436"/>
      <c r="U6" s="2436"/>
      <c r="V6" s="2436"/>
      <c r="W6" s="2436"/>
      <c r="X6" s="2436"/>
      <c r="Y6" s="2436"/>
      <c r="Z6" s="2436"/>
      <c r="AA6" s="2436"/>
      <c r="AB6" s="2436"/>
      <c r="AC6" s="2436"/>
      <c r="AD6" s="2436"/>
      <c r="AE6" s="2436"/>
      <c r="AF6" s="2436"/>
      <c r="AG6" s="2436"/>
      <c r="AH6" s="2436"/>
      <c r="AI6" s="2436"/>
      <c r="AJ6" s="2436"/>
      <c r="AK6" s="2436"/>
      <c r="AL6" s="2436"/>
      <c r="AM6" s="2436"/>
      <c r="AN6" s="2436"/>
      <c r="AO6" s="2436"/>
      <c r="AP6" s="2436"/>
      <c r="AQ6" s="3373"/>
    </row>
    <row r="7" spans="1:43" s="426" customFormat="1" ht="30.75" customHeight="1" x14ac:dyDescent="0.2">
      <c r="A7" s="3374" t="s">
        <v>11</v>
      </c>
      <c r="B7" s="2599" t="s">
        <v>12</v>
      </c>
      <c r="C7" s="2599"/>
      <c r="D7" s="2599" t="s">
        <v>11</v>
      </c>
      <c r="E7" s="2599" t="s">
        <v>13</v>
      </c>
      <c r="F7" s="2599"/>
      <c r="G7" s="2599" t="s">
        <v>11</v>
      </c>
      <c r="H7" s="2599" t="s">
        <v>14</v>
      </c>
      <c r="I7" s="2599"/>
      <c r="J7" s="2599" t="s">
        <v>11</v>
      </c>
      <c r="K7" s="2599" t="s">
        <v>2016</v>
      </c>
      <c r="L7" s="2599" t="s">
        <v>16</v>
      </c>
      <c r="M7" s="2400" t="s">
        <v>17</v>
      </c>
      <c r="N7" s="2599" t="s">
        <v>18</v>
      </c>
      <c r="O7" s="2384" t="s">
        <v>492</v>
      </c>
      <c r="P7" s="2599" t="s">
        <v>9</v>
      </c>
      <c r="Q7" s="2599" t="s">
        <v>20</v>
      </c>
      <c r="R7" s="2599" t="s">
        <v>21</v>
      </c>
      <c r="S7" s="2599" t="s">
        <v>22</v>
      </c>
      <c r="T7" s="2599" t="s">
        <v>23</v>
      </c>
      <c r="U7" s="2599" t="s">
        <v>24</v>
      </c>
      <c r="V7" s="2400" t="s">
        <v>21</v>
      </c>
      <c r="W7" s="2384" t="s">
        <v>11</v>
      </c>
      <c r="X7" s="2599" t="s">
        <v>26</v>
      </c>
      <c r="Y7" s="2394" t="s">
        <v>27</v>
      </c>
      <c r="Z7" s="2395"/>
      <c r="AA7" s="2392" t="s">
        <v>28</v>
      </c>
      <c r="AB7" s="2393"/>
      <c r="AC7" s="2393"/>
      <c r="AD7" s="2393"/>
      <c r="AE7" s="2422" t="s">
        <v>29</v>
      </c>
      <c r="AF7" s="2423"/>
      <c r="AG7" s="2423"/>
      <c r="AH7" s="2423"/>
      <c r="AI7" s="2423"/>
      <c r="AJ7" s="2423"/>
      <c r="AK7" s="2392" t="s">
        <v>30</v>
      </c>
      <c r="AL7" s="2393"/>
      <c r="AM7" s="2393"/>
      <c r="AN7" s="2417" t="s">
        <v>31</v>
      </c>
      <c r="AO7" s="2736" t="s">
        <v>32</v>
      </c>
      <c r="AP7" s="2736" t="s">
        <v>33</v>
      </c>
      <c r="AQ7" s="2738" t="s">
        <v>34</v>
      </c>
    </row>
    <row r="8" spans="1:43" s="426" customFormat="1" ht="116.25" customHeight="1" x14ac:dyDescent="0.2">
      <c r="A8" s="3374"/>
      <c r="B8" s="2599"/>
      <c r="C8" s="2599"/>
      <c r="D8" s="2599"/>
      <c r="E8" s="2599"/>
      <c r="F8" s="2599"/>
      <c r="G8" s="2599"/>
      <c r="H8" s="2599"/>
      <c r="I8" s="2599"/>
      <c r="J8" s="2599"/>
      <c r="K8" s="2599"/>
      <c r="L8" s="2599"/>
      <c r="M8" s="2883"/>
      <c r="N8" s="2599"/>
      <c r="O8" s="2386"/>
      <c r="P8" s="2599"/>
      <c r="Q8" s="2599"/>
      <c r="R8" s="2599"/>
      <c r="S8" s="2599"/>
      <c r="T8" s="2599"/>
      <c r="U8" s="2599"/>
      <c r="V8" s="2401"/>
      <c r="W8" s="2386"/>
      <c r="X8" s="2599"/>
      <c r="Y8" s="991" t="s">
        <v>35</v>
      </c>
      <c r="Z8" s="991" t="s">
        <v>36</v>
      </c>
      <c r="AA8" s="991" t="s">
        <v>37</v>
      </c>
      <c r="AB8" s="991" t="s">
        <v>78</v>
      </c>
      <c r="AC8" s="991" t="s">
        <v>1988</v>
      </c>
      <c r="AD8" s="991" t="s">
        <v>80</v>
      </c>
      <c r="AE8" s="991" t="s">
        <v>41</v>
      </c>
      <c r="AF8" s="991" t="s">
        <v>42</v>
      </c>
      <c r="AG8" s="991" t="s">
        <v>43</v>
      </c>
      <c r="AH8" s="991" t="s">
        <v>44</v>
      </c>
      <c r="AI8" s="991" t="s">
        <v>45</v>
      </c>
      <c r="AJ8" s="991" t="s">
        <v>46</v>
      </c>
      <c r="AK8" s="991" t="s">
        <v>47</v>
      </c>
      <c r="AL8" s="991" t="s">
        <v>48</v>
      </c>
      <c r="AM8" s="991" t="s">
        <v>49</v>
      </c>
      <c r="AN8" s="2418"/>
      <c r="AO8" s="3012"/>
      <c r="AP8" s="3012"/>
      <c r="AQ8" s="2882"/>
    </row>
    <row r="9" spans="1:43" ht="28.5" customHeight="1" x14ac:dyDescent="0.2">
      <c r="A9" s="666">
        <v>3</v>
      </c>
      <c r="B9" s="667" t="s">
        <v>494</v>
      </c>
      <c r="C9" s="667"/>
      <c r="D9" s="667"/>
      <c r="E9" s="667"/>
      <c r="F9" s="667"/>
      <c r="G9" s="667"/>
      <c r="H9" s="667"/>
      <c r="I9" s="667"/>
      <c r="J9" s="669"/>
      <c r="K9" s="668"/>
      <c r="L9" s="667"/>
      <c r="M9" s="667"/>
      <c r="N9" s="669"/>
      <c r="O9" s="667"/>
      <c r="P9" s="668"/>
      <c r="Q9" s="667"/>
      <c r="R9" s="669"/>
      <c r="S9" s="667"/>
      <c r="T9" s="668"/>
      <c r="U9" s="668"/>
      <c r="V9" s="670"/>
      <c r="W9" s="669"/>
      <c r="X9" s="669"/>
      <c r="Y9" s="671"/>
      <c r="Z9" s="671"/>
      <c r="AA9" s="672"/>
      <c r="AB9" s="671"/>
      <c r="AC9" s="671"/>
      <c r="AD9" s="671"/>
      <c r="AE9" s="671"/>
      <c r="AF9" s="673"/>
      <c r="AG9" s="671"/>
      <c r="AH9" s="672"/>
      <c r="AI9" s="671"/>
      <c r="AJ9" s="671"/>
      <c r="AK9" s="672"/>
      <c r="AL9" s="672"/>
      <c r="AM9" s="672"/>
      <c r="AN9" s="672"/>
      <c r="AO9" s="667"/>
      <c r="AP9" s="667"/>
      <c r="AQ9" s="674"/>
    </row>
    <row r="10" spans="1:43" ht="28.5" customHeight="1" x14ac:dyDescent="0.2">
      <c r="A10" s="3331"/>
      <c r="B10" s="3332"/>
      <c r="C10" s="3333"/>
      <c r="D10" s="1197">
        <v>11</v>
      </c>
      <c r="E10" s="1198" t="s">
        <v>495</v>
      </c>
      <c r="F10" s="1198"/>
      <c r="G10" s="676"/>
      <c r="H10" s="676"/>
      <c r="I10" s="676"/>
      <c r="J10" s="678"/>
      <c r="K10" s="677"/>
      <c r="L10" s="676"/>
      <c r="M10" s="676"/>
      <c r="N10" s="678"/>
      <c r="O10" s="676"/>
      <c r="P10" s="677"/>
      <c r="Q10" s="676"/>
      <c r="R10" s="678"/>
      <c r="S10" s="676"/>
      <c r="T10" s="677"/>
      <c r="U10" s="677"/>
      <c r="V10" s="679"/>
      <c r="W10" s="678"/>
      <c r="X10" s="678"/>
      <c r="Y10" s="680"/>
      <c r="Z10" s="680"/>
      <c r="AA10" s="681"/>
      <c r="AB10" s="680"/>
      <c r="AC10" s="680"/>
      <c r="AD10" s="680"/>
      <c r="AE10" s="680"/>
      <c r="AF10" s="682"/>
      <c r="AG10" s="680"/>
      <c r="AH10" s="681"/>
      <c r="AI10" s="680"/>
      <c r="AJ10" s="680"/>
      <c r="AK10" s="681"/>
      <c r="AL10" s="681"/>
      <c r="AM10" s="681"/>
      <c r="AN10" s="681"/>
      <c r="AO10" s="676"/>
      <c r="AP10" s="676"/>
      <c r="AQ10" s="683"/>
    </row>
    <row r="11" spans="1:43" ht="27.75" customHeight="1" x14ac:dyDescent="0.2">
      <c r="A11" s="684"/>
      <c r="B11" s="685"/>
      <c r="C11" s="686"/>
      <c r="D11" s="1199"/>
      <c r="E11" s="1199"/>
      <c r="F11" s="1200"/>
      <c r="G11" s="687">
        <v>35</v>
      </c>
      <c r="H11" s="688" t="s">
        <v>496</v>
      </c>
      <c r="I11" s="688"/>
      <c r="J11" s="690"/>
      <c r="K11" s="689"/>
      <c r="L11" s="688"/>
      <c r="M11" s="688"/>
      <c r="N11" s="690"/>
      <c r="O11" s="688"/>
      <c r="P11" s="689"/>
      <c r="Q11" s="688"/>
      <c r="R11" s="690"/>
      <c r="S11" s="688"/>
      <c r="T11" s="689"/>
      <c r="U11" s="689"/>
      <c r="V11" s="691"/>
      <c r="W11" s="690"/>
      <c r="X11" s="690"/>
      <c r="Y11" s="692"/>
      <c r="Z11" s="692"/>
      <c r="AA11" s="693"/>
      <c r="AB11" s="692"/>
      <c r="AC11" s="692"/>
      <c r="AD11" s="692"/>
      <c r="AE11" s="692"/>
      <c r="AF11" s="694"/>
      <c r="AG11" s="692"/>
      <c r="AH11" s="693"/>
      <c r="AI11" s="692"/>
      <c r="AJ11" s="692"/>
      <c r="AK11" s="693"/>
      <c r="AL11" s="693"/>
      <c r="AM11" s="693"/>
      <c r="AN11" s="693"/>
      <c r="AO11" s="688"/>
      <c r="AP11" s="688"/>
      <c r="AQ11" s="695"/>
    </row>
    <row r="12" spans="1:43" s="699" customFormat="1" ht="80.25" customHeight="1" x14ac:dyDescent="0.2">
      <c r="A12" s="696"/>
      <c r="B12" s="697"/>
      <c r="C12" s="698"/>
      <c r="D12" s="697"/>
      <c r="E12" s="697"/>
      <c r="F12" s="698"/>
      <c r="G12" s="1201"/>
      <c r="H12" s="1202"/>
      <c r="I12" s="1203"/>
      <c r="J12" s="3340">
        <v>127</v>
      </c>
      <c r="K12" s="3342" t="s">
        <v>497</v>
      </c>
      <c r="L12" s="3334" t="s">
        <v>498</v>
      </c>
      <c r="M12" s="3334">
        <v>1</v>
      </c>
      <c r="N12" s="3334" t="s">
        <v>499</v>
      </c>
      <c r="O12" s="3334" t="s">
        <v>1994</v>
      </c>
      <c r="P12" s="3342" t="s">
        <v>500</v>
      </c>
      <c r="Q12" s="3345">
        <f>+(V12+V13+V14+V15+V16+V17+V18)/R12</f>
        <v>0.23076923076923078</v>
      </c>
      <c r="R12" s="3337">
        <f>SUM(V12:V30)</f>
        <v>130000000</v>
      </c>
      <c r="S12" s="3342" t="s">
        <v>501</v>
      </c>
      <c r="T12" s="3342" t="s">
        <v>2022</v>
      </c>
      <c r="U12" s="656" t="s">
        <v>502</v>
      </c>
      <c r="V12" s="903">
        <v>4285800</v>
      </c>
      <c r="W12" s="741">
        <v>61</v>
      </c>
      <c r="X12" s="3334" t="s">
        <v>1980</v>
      </c>
      <c r="Y12" s="3334" t="s">
        <v>504</v>
      </c>
      <c r="Z12" s="3334" t="s">
        <v>504</v>
      </c>
      <c r="AA12" s="3422">
        <v>64149</v>
      </c>
      <c r="AB12" s="3384" t="s">
        <v>504</v>
      </c>
      <c r="AC12" s="3398" t="s">
        <v>504</v>
      </c>
      <c r="AD12" s="3384" t="s">
        <v>504</v>
      </c>
      <c r="AE12" s="3384" t="s">
        <v>504</v>
      </c>
      <c r="AF12" s="3384" t="s">
        <v>504</v>
      </c>
      <c r="AG12" s="3384" t="s">
        <v>504</v>
      </c>
      <c r="AH12" s="3384" t="s">
        <v>504</v>
      </c>
      <c r="AI12" s="3384" t="s">
        <v>504</v>
      </c>
      <c r="AJ12" s="3398" t="s">
        <v>504</v>
      </c>
      <c r="AK12" s="3384" t="s">
        <v>504</v>
      </c>
      <c r="AL12" s="3384" t="s">
        <v>504</v>
      </c>
      <c r="AM12" s="3398" t="s">
        <v>504</v>
      </c>
      <c r="AN12" s="3398" t="s">
        <v>504</v>
      </c>
      <c r="AO12" s="3414">
        <v>43467</v>
      </c>
      <c r="AP12" s="3414">
        <v>43830</v>
      </c>
      <c r="AQ12" s="3407" t="s">
        <v>2021</v>
      </c>
    </row>
    <row r="13" spans="1:43" s="699" customFormat="1" ht="91.5" customHeight="1" x14ac:dyDescent="0.2">
      <c r="A13" s="696"/>
      <c r="B13" s="697"/>
      <c r="C13" s="698"/>
      <c r="D13" s="697"/>
      <c r="E13" s="697"/>
      <c r="F13" s="698"/>
      <c r="G13" s="700"/>
      <c r="H13" s="697"/>
      <c r="I13" s="698"/>
      <c r="J13" s="3341"/>
      <c r="K13" s="3343"/>
      <c r="L13" s="3335"/>
      <c r="M13" s="3335"/>
      <c r="N13" s="3335"/>
      <c r="O13" s="3335"/>
      <c r="P13" s="3343"/>
      <c r="Q13" s="3346"/>
      <c r="R13" s="3338"/>
      <c r="S13" s="3343"/>
      <c r="T13" s="3343"/>
      <c r="U13" s="656" t="s">
        <v>505</v>
      </c>
      <c r="V13" s="903">
        <v>4285800</v>
      </c>
      <c r="W13" s="741">
        <v>61</v>
      </c>
      <c r="X13" s="3335"/>
      <c r="Y13" s="3335"/>
      <c r="Z13" s="3335"/>
      <c r="AA13" s="3423"/>
      <c r="AB13" s="3385"/>
      <c r="AC13" s="3399"/>
      <c r="AD13" s="3385"/>
      <c r="AE13" s="3385"/>
      <c r="AF13" s="3385"/>
      <c r="AG13" s="3385"/>
      <c r="AH13" s="3385"/>
      <c r="AI13" s="3385"/>
      <c r="AJ13" s="3399"/>
      <c r="AK13" s="3385"/>
      <c r="AL13" s="3385"/>
      <c r="AM13" s="3399"/>
      <c r="AN13" s="3399"/>
      <c r="AO13" s="3415"/>
      <c r="AP13" s="3415"/>
      <c r="AQ13" s="3408"/>
    </row>
    <row r="14" spans="1:43" s="699" customFormat="1" ht="48" customHeight="1" x14ac:dyDescent="0.2">
      <c r="A14" s="696"/>
      <c r="B14" s="697"/>
      <c r="C14" s="698"/>
      <c r="D14" s="697"/>
      <c r="E14" s="697"/>
      <c r="F14" s="698"/>
      <c r="G14" s="700"/>
      <c r="H14" s="697"/>
      <c r="I14" s="698"/>
      <c r="J14" s="3341"/>
      <c r="K14" s="3343"/>
      <c r="L14" s="3335"/>
      <c r="M14" s="3335"/>
      <c r="N14" s="3335"/>
      <c r="O14" s="3335"/>
      <c r="P14" s="3343"/>
      <c r="Q14" s="3346"/>
      <c r="R14" s="3338"/>
      <c r="S14" s="3343"/>
      <c r="T14" s="3343"/>
      <c r="U14" s="656" t="s">
        <v>506</v>
      </c>
      <c r="V14" s="903">
        <v>4285800</v>
      </c>
      <c r="W14" s="741">
        <v>61</v>
      </c>
      <c r="X14" s="3335"/>
      <c r="Y14" s="3335"/>
      <c r="Z14" s="3335"/>
      <c r="AA14" s="3423"/>
      <c r="AB14" s="3385"/>
      <c r="AC14" s="3399"/>
      <c r="AD14" s="3385"/>
      <c r="AE14" s="3385"/>
      <c r="AF14" s="3385"/>
      <c r="AG14" s="3385"/>
      <c r="AH14" s="3385"/>
      <c r="AI14" s="3385"/>
      <c r="AJ14" s="3399"/>
      <c r="AK14" s="3385"/>
      <c r="AL14" s="3385"/>
      <c r="AM14" s="3399"/>
      <c r="AN14" s="3399"/>
      <c r="AO14" s="3415"/>
      <c r="AP14" s="3415"/>
      <c r="AQ14" s="3408"/>
    </row>
    <row r="15" spans="1:43" s="699" customFormat="1" ht="72.75" customHeight="1" x14ac:dyDescent="0.2">
      <c r="A15" s="696"/>
      <c r="B15" s="697"/>
      <c r="C15" s="698"/>
      <c r="D15" s="697"/>
      <c r="E15" s="697"/>
      <c r="F15" s="698"/>
      <c r="G15" s="700"/>
      <c r="H15" s="697"/>
      <c r="I15" s="698"/>
      <c r="J15" s="3341"/>
      <c r="K15" s="3343"/>
      <c r="L15" s="3335"/>
      <c r="M15" s="3335"/>
      <c r="N15" s="3335"/>
      <c r="O15" s="3335"/>
      <c r="P15" s="3343"/>
      <c r="Q15" s="3346"/>
      <c r="R15" s="3338"/>
      <c r="S15" s="3343"/>
      <c r="T15" s="3343"/>
      <c r="U15" s="656" t="s">
        <v>507</v>
      </c>
      <c r="V15" s="903">
        <v>1071000</v>
      </c>
      <c r="W15" s="741">
        <v>61</v>
      </c>
      <c r="X15" s="3335"/>
      <c r="Y15" s="3335"/>
      <c r="Z15" s="3335"/>
      <c r="AA15" s="3423"/>
      <c r="AB15" s="3385"/>
      <c r="AC15" s="3399"/>
      <c r="AD15" s="3385"/>
      <c r="AE15" s="3385"/>
      <c r="AF15" s="3385"/>
      <c r="AG15" s="3385"/>
      <c r="AH15" s="3385"/>
      <c r="AI15" s="3385"/>
      <c r="AJ15" s="3399"/>
      <c r="AK15" s="3385"/>
      <c r="AL15" s="3385"/>
      <c r="AM15" s="3399"/>
      <c r="AN15" s="3399"/>
      <c r="AO15" s="3415"/>
      <c r="AP15" s="3415"/>
      <c r="AQ15" s="3408"/>
    </row>
    <row r="16" spans="1:43" s="699" customFormat="1" ht="42.75" x14ac:dyDescent="0.2">
      <c r="A16" s="696"/>
      <c r="B16" s="697"/>
      <c r="C16" s="698"/>
      <c r="D16" s="697"/>
      <c r="E16" s="697"/>
      <c r="F16" s="698"/>
      <c r="G16" s="700"/>
      <c r="H16" s="697"/>
      <c r="I16" s="698"/>
      <c r="J16" s="3341"/>
      <c r="K16" s="3343"/>
      <c r="L16" s="3335"/>
      <c r="M16" s="3335"/>
      <c r="N16" s="3335"/>
      <c r="O16" s="3335"/>
      <c r="P16" s="3343"/>
      <c r="Q16" s="3346"/>
      <c r="R16" s="3338"/>
      <c r="S16" s="3343"/>
      <c r="T16" s="3343"/>
      <c r="U16" s="656" t="s">
        <v>508</v>
      </c>
      <c r="V16" s="903">
        <v>4285800</v>
      </c>
      <c r="W16" s="741">
        <v>61</v>
      </c>
      <c r="X16" s="3335"/>
      <c r="Y16" s="3335"/>
      <c r="Z16" s="3335"/>
      <c r="AA16" s="3423"/>
      <c r="AB16" s="3385"/>
      <c r="AC16" s="3399"/>
      <c r="AD16" s="3385"/>
      <c r="AE16" s="3385"/>
      <c r="AF16" s="3385"/>
      <c r="AG16" s="3385"/>
      <c r="AH16" s="3385"/>
      <c r="AI16" s="3385"/>
      <c r="AJ16" s="3399"/>
      <c r="AK16" s="3385"/>
      <c r="AL16" s="3385"/>
      <c r="AM16" s="3399"/>
      <c r="AN16" s="3399"/>
      <c r="AO16" s="3415"/>
      <c r="AP16" s="3415"/>
      <c r="AQ16" s="3408"/>
    </row>
    <row r="17" spans="1:44" s="699" customFormat="1" ht="42.75" x14ac:dyDescent="0.2">
      <c r="A17" s="696"/>
      <c r="B17" s="697"/>
      <c r="C17" s="698"/>
      <c r="D17" s="697"/>
      <c r="E17" s="697"/>
      <c r="F17" s="698"/>
      <c r="G17" s="700"/>
      <c r="H17" s="697"/>
      <c r="I17" s="698"/>
      <c r="J17" s="3341"/>
      <c r="K17" s="3343"/>
      <c r="L17" s="3335"/>
      <c r="M17" s="3335"/>
      <c r="N17" s="3335"/>
      <c r="O17" s="3335"/>
      <c r="P17" s="3343"/>
      <c r="Q17" s="3346"/>
      <c r="R17" s="3338"/>
      <c r="S17" s="3343"/>
      <c r="T17" s="3343"/>
      <c r="U17" s="656" t="s">
        <v>509</v>
      </c>
      <c r="V17" s="903">
        <v>7500000</v>
      </c>
      <c r="W17" s="741">
        <v>61</v>
      </c>
      <c r="X17" s="3335"/>
      <c r="Y17" s="3335"/>
      <c r="Z17" s="3335"/>
      <c r="AA17" s="3423"/>
      <c r="AB17" s="3385"/>
      <c r="AC17" s="3399"/>
      <c r="AD17" s="3385"/>
      <c r="AE17" s="3385"/>
      <c r="AF17" s="3385"/>
      <c r="AG17" s="3385"/>
      <c r="AH17" s="3385"/>
      <c r="AI17" s="3385"/>
      <c r="AJ17" s="3399"/>
      <c r="AK17" s="3385"/>
      <c r="AL17" s="3385"/>
      <c r="AM17" s="3399"/>
      <c r="AN17" s="3399"/>
      <c r="AO17" s="3415"/>
      <c r="AP17" s="3415"/>
      <c r="AQ17" s="3408"/>
    </row>
    <row r="18" spans="1:44" s="699" customFormat="1" ht="42.75" x14ac:dyDescent="0.2">
      <c r="A18" s="696"/>
      <c r="B18" s="697"/>
      <c r="C18" s="698"/>
      <c r="D18" s="697"/>
      <c r="E18" s="697"/>
      <c r="F18" s="698"/>
      <c r="G18" s="700"/>
      <c r="H18" s="697"/>
      <c r="I18" s="698"/>
      <c r="J18" s="3349"/>
      <c r="K18" s="3344"/>
      <c r="L18" s="3336"/>
      <c r="M18" s="3336"/>
      <c r="N18" s="3335"/>
      <c r="O18" s="3335"/>
      <c r="P18" s="3343"/>
      <c r="Q18" s="3347"/>
      <c r="R18" s="3338"/>
      <c r="S18" s="3343"/>
      <c r="T18" s="3344"/>
      <c r="U18" s="656" t="s">
        <v>510</v>
      </c>
      <c r="V18" s="903">
        <v>4285800</v>
      </c>
      <c r="W18" s="741">
        <v>61</v>
      </c>
      <c r="X18" s="3335"/>
      <c r="Y18" s="3335"/>
      <c r="Z18" s="3335"/>
      <c r="AA18" s="3423"/>
      <c r="AB18" s="3385"/>
      <c r="AC18" s="3399"/>
      <c r="AD18" s="3385"/>
      <c r="AE18" s="3385"/>
      <c r="AF18" s="3385"/>
      <c r="AG18" s="3385"/>
      <c r="AH18" s="3385"/>
      <c r="AI18" s="3385"/>
      <c r="AJ18" s="3399"/>
      <c r="AK18" s="3385"/>
      <c r="AL18" s="3385"/>
      <c r="AM18" s="3399"/>
      <c r="AN18" s="3399"/>
      <c r="AO18" s="3415"/>
      <c r="AP18" s="3415"/>
      <c r="AQ18" s="3408"/>
      <c r="AR18" s="701"/>
    </row>
    <row r="19" spans="1:44" s="699" customFormat="1" ht="42.75" x14ac:dyDescent="0.2">
      <c r="A19" s="696"/>
      <c r="B19" s="697"/>
      <c r="C19" s="698"/>
      <c r="D19" s="697"/>
      <c r="E19" s="697"/>
      <c r="F19" s="698"/>
      <c r="G19" s="700"/>
      <c r="H19" s="697"/>
      <c r="I19" s="698"/>
      <c r="J19" s="3340">
        <v>128</v>
      </c>
      <c r="K19" s="3342" t="s">
        <v>511</v>
      </c>
      <c r="L19" s="3334" t="s">
        <v>512</v>
      </c>
      <c r="M19" s="3334">
        <v>1</v>
      </c>
      <c r="N19" s="3335"/>
      <c r="O19" s="3335"/>
      <c r="P19" s="3343"/>
      <c r="Q19" s="3345">
        <f>+(V19+V20+V21+V22+V23)/R12</f>
        <v>0.30769230769230771</v>
      </c>
      <c r="R19" s="3338"/>
      <c r="S19" s="3343"/>
      <c r="T19" s="3342" t="s">
        <v>513</v>
      </c>
      <c r="U19" s="656" t="s">
        <v>514</v>
      </c>
      <c r="V19" s="903">
        <v>8000000</v>
      </c>
      <c r="W19" s="741">
        <v>61</v>
      </c>
      <c r="X19" s="3335"/>
      <c r="Y19" s="3335"/>
      <c r="Z19" s="3335"/>
      <c r="AA19" s="3423"/>
      <c r="AB19" s="3385"/>
      <c r="AC19" s="3399"/>
      <c r="AD19" s="3385"/>
      <c r="AE19" s="3385"/>
      <c r="AF19" s="3385"/>
      <c r="AG19" s="3385"/>
      <c r="AH19" s="3385"/>
      <c r="AI19" s="3385"/>
      <c r="AJ19" s="3399"/>
      <c r="AK19" s="3385"/>
      <c r="AL19" s="3385"/>
      <c r="AM19" s="3399"/>
      <c r="AN19" s="3399"/>
      <c r="AO19" s="3415"/>
      <c r="AP19" s="3415"/>
      <c r="AQ19" s="3408"/>
    </row>
    <row r="20" spans="1:44" s="699" customFormat="1" ht="57" x14ac:dyDescent="0.2">
      <c r="A20" s="696"/>
      <c r="B20" s="697"/>
      <c r="C20" s="698"/>
      <c r="D20" s="697"/>
      <c r="E20" s="697"/>
      <c r="F20" s="698"/>
      <c r="G20" s="700"/>
      <c r="H20" s="697"/>
      <c r="I20" s="698"/>
      <c r="J20" s="3341"/>
      <c r="K20" s="3343"/>
      <c r="L20" s="3335"/>
      <c r="M20" s="3335"/>
      <c r="N20" s="3335"/>
      <c r="O20" s="3335"/>
      <c r="P20" s="3343"/>
      <c r="Q20" s="3346"/>
      <c r="R20" s="3338"/>
      <c r="S20" s="3343"/>
      <c r="T20" s="3343"/>
      <c r="U20" s="656" t="s">
        <v>515</v>
      </c>
      <c r="V20" s="903">
        <v>8000000</v>
      </c>
      <c r="W20" s="741">
        <v>61</v>
      </c>
      <c r="X20" s="3335"/>
      <c r="Y20" s="3335"/>
      <c r="Z20" s="3335"/>
      <c r="AA20" s="3423"/>
      <c r="AB20" s="3385"/>
      <c r="AC20" s="3399"/>
      <c r="AD20" s="3385"/>
      <c r="AE20" s="3385"/>
      <c r="AF20" s="3385"/>
      <c r="AG20" s="3385"/>
      <c r="AH20" s="3385"/>
      <c r="AI20" s="3385"/>
      <c r="AJ20" s="3399"/>
      <c r="AK20" s="3385"/>
      <c r="AL20" s="3385"/>
      <c r="AM20" s="3399"/>
      <c r="AN20" s="3399"/>
      <c r="AO20" s="3415"/>
      <c r="AP20" s="3415"/>
      <c r="AQ20" s="3408"/>
    </row>
    <row r="21" spans="1:44" s="699" customFormat="1" ht="53.25" customHeight="1" x14ac:dyDescent="0.2">
      <c r="A21" s="696"/>
      <c r="B21" s="697"/>
      <c r="C21" s="698"/>
      <c r="D21" s="697"/>
      <c r="E21" s="697"/>
      <c r="F21" s="698"/>
      <c r="G21" s="700"/>
      <c r="H21" s="697"/>
      <c r="I21" s="698"/>
      <c r="J21" s="3341"/>
      <c r="K21" s="3343"/>
      <c r="L21" s="3335"/>
      <c r="M21" s="3335"/>
      <c r="N21" s="3335"/>
      <c r="O21" s="3335"/>
      <c r="P21" s="3343"/>
      <c r="Q21" s="3346"/>
      <c r="R21" s="3338"/>
      <c r="S21" s="3343"/>
      <c r="T21" s="3343"/>
      <c r="U21" s="656" t="s">
        <v>516</v>
      </c>
      <c r="V21" s="903">
        <v>8000000</v>
      </c>
      <c r="W21" s="741">
        <v>61</v>
      </c>
      <c r="X21" s="3335"/>
      <c r="Y21" s="3335"/>
      <c r="Z21" s="3335"/>
      <c r="AA21" s="3423"/>
      <c r="AB21" s="3385"/>
      <c r="AC21" s="3399"/>
      <c r="AD21" s="3385"/>
      <c r="AE21" s="3385"/>
      <c r="AF21" s="3385"/>
      <c r="AG21" s="3385"/>
      <c r="AH21" s="3385"/>
      <c r="AI21" s="3385"/>
      <c r="AJ21" s="3399"/>
      <c r="AK21" s="3385"/>
      <c r="AL21" s="3385"/>
      <c r="AM21" s="3399"/>
      <c r="AN21" s="3399"/>
      <c r="AO21" s="3415"/>
      <c r="AP21" s="3415"/>
      <c r="AQ21" s="3408"/>
    </row>
    <row r="22" spans="1:44" s="699" customFormat="1" ht="39.75" customHeight="1" x14ac:dyDescent="0.2">
      <c r="A22" s="696"/>
      <c r="B22" s="697"/>
      <c r="C22" s="698"/>
      <c r="D22" s="697"/>
      <c r="E22" s="697"/>
      <c r="F22" s="698"/>
      <c r="G22" s="700"/>
      <c r="H22" s="697"/>
      <c r="I22" s="698"/>
      <c r="J22" s="3341"/>
      <c r="K22" s="3343"/>
      <c r="L22" s="3335"/>
      <c r="M22" s="3335"/>
      <c r="N22" s="3335"/>
      <c r="O22" s="3335"/>
      <c r="P22" s="3343"/>
      <c r="Q22" s="3346"/>
      <c r="R22" s="3338"/>
      <c r="S22" s="3343"/>
      <c r="T22" s="3343"/>
      <c r="U22" s="656" t="s">
        <v>517</v>
      </c>
      <c r="V22" s="903">
        <v>8000000</v>
      </c>
      <c r="W22" s="741">
        <v>61</v>
      </c>
      <c r="X22" s="3335"/>
      <c r="Y22" s="3335"/>
      <c r="Z22" s="3335"/>
      <c r="AA22" s="3423"/>
      <c r="AB22" s="3385"/>
      <c r="AC22" s="3399"/>
      <c r="AD22" s="3385"/>
      <c r="AE22" s="3385"/>
      <c r="AF22" s="3385"/>
      <c r="AG22" s="3385"/>
      <c r="AH22" s="3385"/>
      <c r="AI22" s="3385"/>
      <c r="AJ22" s="3399"/>
      <c r="AK22" s="3385"/>
      <c r="AL22" s="3385"/>
      <c r="AM22" s="3399"/>
      <c r="AN22" s="3399"/>
      <c r="AO22" s="3415"/>
      <c r="AP22" s="3415"/>
      <c r="AQ22" s="3408"/>
    </row>
    <row r="23" spans="1:44" s="699" customFormat="1" ht="69" customHeight="1" x14ac:dyDescent="0.2">
      <c r="A23" s="696"/>
      <c r="B23" s="697"/>
      <c r="C23" s="698"/>
      <c r="D23" s="697"/>
      <c r="E23" s="697"/>
      <c r="F23" s="698"/>
      <c r="G23" s="700"/>
      <c r="H23" s="697"/>
      <c r="I23" s="698"/>
      <c r="J23" s="3341"/>
      <c r="K23" s="3343"/>
      <c r="L23" s="3335"/>
      <c r="M23" s="3335"/>
      <c r="N23" s="3335"/>
      <c r="O23" s="3335"/>
      <c r="P23" s="3343"/>
      <c r="Q23" s="3346"/>
      <c r="R23" s="3338"/>
      <c r="S23" s="3343"/>
      <c r="T23" s="3343"/>
      <c r="U23" s="656" t="s">
        <v>518</v>
      </c>
      <c r="V23" s="903">
        <v>8000000</v>
      </c>
      <c r="W23" s="741">
        <v>61</v>
      </c>
      <c r="X23" s="3335"/>
      <c r="Y23" s="3335"/>
      <c r="Z23" s="3335"/>
      <c r="AA23" s="3423"/>
      <c r="AB23" s="3385"/>
      <c r="AC23" s="3399"/>
      <c r="AD23" s="3385"/>
      <c r="AE23" s="3385"/>
      <c r="AF23" s="3385"/>
      <c r="AG23" s="3385"/>
      <c r="AH23" s="3385"/>
      <c r="AI23" s="3385"/>
      <c r="AJ23" s="3399"/>
      <c r="AK23" s="3385"/>
      <c r="AL23" s="3385"/>
      <c r="AM23" s="3399"/>
      <c r="AN23" s="3399"/>
      <c r="AO23" s="3415"/>
      <c r="AP23" s="3415"/>
      <c r="AQ23" s="3408"/>
    </row>
    <row r="24" spans="1:44" s="699" customFormat="1" ht="73.5" customHeight="1" x14ac:dyDescent="0.2">
      <c r="A24" s="696"/>
      <c r="B24" s="697"/>
      <c r="C24" s="698"/>
      <c r="D24" s="697"/>
      <c r="E24" s="697"/>
      <c r="F24" s="698"/>
      <c r="G24" s="700"/>
      <c r="H24" s="697"/>
      <c r="I24" s="698"/>
      <c r="J24" s="3348">
        <v>129</v>
      </c>
      <c r="K24" s="3342" t="s">
        <v>519</v>
      </c>
      <c r="L24" s="3342" t="s">
        <v>520</v>
      </c>
      <c r="M24" s="3334">
        <v>6</v>
      </c>
      <c r="N24" s="3335"/>
      <c r="O24" s="3335"/>
      <c r="P24" s="3343"/>
      <c r="Q24" s="3345">
        <f>+(V24+V25+V26+V27+V28+V30+V29)/R12</f>
        <v>0.46153846153846156</v>
      </c>
      <c r="R24" s="3338"/>
      <c r="S24" s="3343"/>
      <c r="T24" s="3342" t="s">
        <v>521</v>
      </c>
      <c r="U24" s="656" t="s">
        <v>522</v>
      </c>
      <c r="V24" s="903">
        <v>5143200</v>
      </c>
      <c r="W24" s="741">
        <v>61</v>
      </c>
      <c r="X24" s="3335"/>
      <c r="Y24" s="3335"/>
      <c r="Z24" s="3335"/>
      <c r="AA24" s="3423"/>
      <c r="AB24" s="3385"/>
      <c r="AC24" s="3399"/>
      <c r="AD24" s="3385"/>
      <c r="AE24" s="3385"/>
      <c r="AF24" s="3385"/>
      <c r="AG24" s="3385"/>
      <c r="AH24" s="3385"/>
      <c r="AI24" s="3385"/>
      <c r="AJ24" s="3399"/>
      <c r="AK24" s="3385"/>
      <c r="AL24" s="3385"/>
      <c r="AM24" s="3399"/>
      <c r="AN24" s="3399"/>
      <c r="AO24" s="3415"/>
      <c r="AP24" s="3415"/>
      <c r="AQ24" s="3408"/>
    </row>
    <row r="25" spans="1:44" s="699" customFormat="1" ht="51" customHeight="1" x14ac:dyDescent="0.2">
      <c r="A25" s="696"/>
      <c r="B25" s="697"/>
      <c r="C25" s="698"/>
      <c r="D25" s="697"/>
      <c r="E25" s="697"/>
      <c r="F25" s="698"/>
      <c r="G25" s="700"/>
      <c r="H25" s="697"/>
      <c r="I25" s="698"/>
      <c r="J25" s="3348"/>
      <c r="K25" s="3343"/>
      <c r="L25" s="3343"/>
      <c r="M25" s="3335"/>
      <c r="N25" s="3335"/>
      <c r="O25" s="3335"/>
      <c r="P25" s="3343"/>
      <c r="Q25" s="3346"/>
      <c r="R25" s="3338"/>
      <c r="S25" s="3343"/>
      <c r="T25" s="3343"/>
      <c r="U25" s="656" t="s">
        <v>523</v>
      </c>
      <c r="V25" s="903">
        <v>5143200</v>
      </c>
      <c r="W25" s="741">
        <v>61</v>
      </c>
      <c r="X25" s="3335"/>
      <c r="Y25" s="3335"/>
      <c r="Z25" s="3335"/>
      <c r="AA25" s="3423"/>
      <c r="AB25" s="3385"/>
      <c r="AC25" s="3399"/>
      <c r="AD25" s="3385"/>
      <c r="AE25" s="3385"/>
      <c r="AF25" s="3385"/>
      <c r="AG25" s="3385"/>
      <c r="AH25" s="3385"/>
      <c r="AI25" s="3385"/>
      <c r="AJ25" s="3399"/>
      <c r="AK25" s="3385"/>
      <c r="AL25" s="3385"/>
      <c r="AM25" s="3399"/>
      <c r="AN25" s="3399"/>
      <c r="AO25" s="3415"/>
      <c r="AP25" s="3415"/>
      <c r="AQ25" s="3408"/>
    </row>
    <row r="26" spans="1:44" s="699" customFormat="1" ht="42.75" x14ac:dyDescent="0.2">
      <c r="A26" s="696"/>
      <c r="B26" s="697"/>
      <c r="C26" s="698"/>
      <c r="D26" s="697"/>
      <c r="E26" s="697"/>
      <c r="F26" s="698"/>
      <c r="G26" s="700"/>
      <c r="H26" s="697"/>
      <c r="I26" s="698"/>
      <c r="J26" s="3348"/>
      <c r="K26" s="3343"/>
      <c r="L26" s="3343"/>
      <c r="M26" s="3335"/>
      <c r="N26" s="3335"/>
      <c r="O26" s="3335"/>
      <c r="P26" s="3343"/>
      <c r="Q26" s="3346"/>
      <c r="R26" s="3338"/>
      <c r="S26" s="3343"/>
      <c r="T26" s="3343"/>
      <c r="U26" s="656" t="s">
        <v>524</v>
      </c>
      <c r="V26" s="903">
        <v>5143200</v>
      </c>
      <c r="W26" s="741">
        <v>61</v>
      </c>
      <c r="X26" s="3335"/>
      <c r="Y26" s="3335"/>
      <c r="Z26" s="3335"/>
      <c r="AA26" s="3423"/>
      <c r="AB26" s="3385"/>
      <c r="AC26" s="3399"/>
      <c r="AD26" s="3385"/>
      <c r="AE26" s="3385"/>
      <c r="AF26" s="3385"/>
      <c r="AG26" s="3385"/>
      <c r="AH26" s="3385"/>
      <c r="AI26" s="3385"/>
      <c r="AJ26" s="3399"/>
      <c r="AK26" s="3385"/>
      <c r="AL26" s="3385"/>
      <c r="AM26" s="3399"/>
      <c r="AN26" s="3399"/>
      <c r="AO26" s="3415"/>
      <c r="AP26" s="3415"/>
      <c r="AQ26" s="3408"/>
    </row>
    <row r="27" spans="1:44" s="699" customFormat="1" ht="67.5" customHeight="1" x14ac:dyDescent="0.2">
      <c r="A27" s="696"/>
      <c r="B27" s="697"/>
      <c r="C27" s="698"/>
      <c r="D27" s="697"/>
      <c r="E27" s="697"/>
      <c r="F27" s="698"/>
      <c r="G27" s="700"/>
      <c r="H27" s="697"/>
      <c r="I27" s="698"/>
      <c r="J27" s="3348"/>
      <c r="K27" s="3343"/>
      <c r="L27" s="3343"/>
      <c r="M27" s="3335"/>
      <c r="N27" s="3335"/>
      <c r="O27" s="3335"/>
      <c r="P27" s="3343"/>
      <c r="Q27" s="3346"/>
      <c r="R27" s="3338"/>
      <c r="S27" s="3343"/>
      <c r="T27" s="3343"/>
      <c r="U27" s="656" t="s">
        <v>525</v>
      </c>
      <c r="V27" s="903">
        <v>24000000</v>
      </c>
      <c r="W27" s="741">
        <v>61</v>
      </c>
      <c r="X27" s="3335"/>
      <c r="Y27" s="3335"/>
      <c r="Z27" s="3335"/>
      <c r="AA27" s="3423"/>
      <c r="AB27" s="3385"/>
      <c r="AC27" s="3399"/>
      <c r="AD27" s="3385"/>
      <c r="AE27" s="3385"/>
      <c r="AF27" s="3385"/>
      <c r="AG27" s="3385"/>
      <c r="AH27" s="3385"/>
      <c r="AI27" s="3385"/>
      <c r="AJ27" s="3399"/>
      <c r="AK27" s="3385"/>
      <c r="AL27" s="3385"/>
      <c r="AM27" s="3399"/>
      <c r="AN27" s="3399"/>
      <c r="AO27" s="3415"/>
      <c r="AP27" s="3415"/>
      <c r="AQ27" s="3408"/>
    </row>
    <row r="28" spans="1:44" s="699" customFormat="1" ht="54" customHeight="1" x14ac:dyDescent="0.2">
      <c r="A28" s="696"/>
      <c r="B28" s="697"/>
      <c r="C28" s="698"/>
      <c r="D28" s="697"/>
      <c r="E28" s="697"/>
      <c r="F28" s="698"/>
      <c r="G28" s="700"/>
      <c r="H28" s="697"/>
      <c r="I28" s="698"/>
      <c r="J28" s="3348"/>
      <c r="K28" s="3343"/>
      <c r="L28" s="3343"/>
      <c r="M28" s="3335"/>
      <c r="N28" s="3335"/>
      <c r="O28" s="3335"/>
      <c r="P28" s="3343"/>
      <c r="Q28" s="3346"/>
      <c r="R28" s="3338"/>
      <c r="S28" s="3343"/>
      <c r="T28" s="3343"/>
      <c r="U28" s="656" t="s">
        <v>526</v>
      </c>
      <c r="V28" s="903">
        <v>5143200</v>
      </c>
      <c r="W28" s="741">
        <v>61</v>
      </c>
      <c r="X28" s="3335"/>
      <c r="Y28" s="3335"/>
      <c r="Z28" s="3335"/>
      <c r="AA28" s="3423"/>
      <c r="AB28" s="3385"/>
      <c r="AC28" s="3399"/>
      <c r="AD28" s="3385"/>
      <c r="AE28" s="3385"/>
      <c r="AF28" s="3385"/>
      <c r="AG28" s="3385"/>
      <c r="AH28" s="3385"/>
      <c r="AI28" s="3385"/>
      <c r="AJ28" s="3399"/>
      <c r="AK28" s="3385"/>
      <c r="AL28" s="3385"/>
      <c r="AM28" s="3399"/>
      <c r="AN28" s="3399"/>
      <c r="AO28" s="3415"/>
      <c r="AP28" s="3415"/>
      <c r="AQ28" s="3408"/>
    </row>
    <row r="29" spans="1:44" s="699" customFormat="1" ht="54" customHeight="1" x14ac:dyDescent="0.2">
      <c r="A29" s="696"/>
      <c r="B29" s="697"/>
      <c r="C29" s="698"/>
      <c r="D29" s="697"/>
      <c r="E29" s="697"/>
      <c r="F29" s="698"/>
      <c r="G29" s="700"/>
      <c r="H29" s="697"/>
      <c r="I29" s="698"/>
      <c r="J29" s="3348"/>
      <c r="K29" s="3343"/>
      <c r="L29" s="3343"/>
      <c r="M29" s="3335"/>
      <c r="N29" s="3335"/>
      <c r="O29" s="3335"/>
      <c r="P29" s="3343"/>
      <c r="Q29" s="3346"/>
      <c r="R29" s="3338"/>
      <c r="S29" s="3343"/>
      <c r="T29" s="3343"/>
      <c r="U29" s="656" t="s">
        <v>527</v>
      </c>
      <c r="V29" s="903">
        <v>5143200</v>
      </c>
      <c r="W29" s="741">
        <v>61</v>
      </c>
      <c r="X29" s="3335"/>
      <c r="Y29" s="3335"/>
      <c r="Z29" s="3335"/>
      <c r="AA29" s="3423"/>
      <c r="AB29" s="3385"/>
      <c r="AC29" s="3399"/>
      <c r="AD29" s="3385"/>
      <c r="AE29" s="3385"/>
      <c r="AF29" s="3385"/>
      <c r="AG29" s="3385"/>
      <c r="AH29" s="3385"/>
      <c r="AI29" s="3385"/>
      <c r="AJ29" s="3399"/>
      <c r="AK29" s="3385"/>
      <c r="AL29" s="3385"/>
      <c r="AM29" s="3399"/>
      <c r="AN29" s="3399"/>
      <c r="AO29" s="3415"/>
      <c r="AP29" s="3415"/>
      <c r="AQ29" s="3408"/>
    </row>
    <row r="30" spans="1:44" s="699" customFormat="1" ht="54.75" customHeight="1" x14ac:dyDescent="0.2">
      <c r="A30" s="696"/>
      <c r="B30" s="697"/>
      <c r="C30" s="698"/>
      <c r="D30" s="702"/>
      <c r="E30" s="702"/>
      <c r="F30" s="703"/>
      <c r="G30" s="704"/>
      <c r="H30" s="702"/>
      <c r="I30" s="703"/>
      <c r="J30" s="3348"/>
      <c r="K30" s="3344"/>
      <c r="L30" s="3344"/>
      <c r="M30" s="3336"/>
      <c r="N30" s="3336"/>
      <c r="O30" s="3336"/>
      <c r="P30" s="3344"/>
      <c r="Q30" s="3347"/>
      <c r="R30" s="3339"/>
      <c r="S30" s="3344"/>
      <c r="T30" s="3344"/>
      <c r="U30" s="656" t="s">
        <v>528</v>
      </c>
      <c r="V30" s="903">
        <v>10284000</v>
      </c>
      <c r="W30" s="741">
        <v>61</v>
      </c>
      <c r="X30" s="3336"/>
      <c r="Y30" s="3336"/>
      <c r="Z30" s="3336"/>
      <c r="AA30" s="3424"/>
      <c r="AB30" s="3417"/>
      <c r="AC30" s="3400"/>
      <c r="AD30" s="3417"/>
      <c r="AE30" s="3417"/>
      <c r="AF30" s="3417"/>
      <c r="AG30" s="3417"/>
      <c r="AH30" s="3417"/>
      <c r="AI30" s="3417"/>
      <c r="AJ30" s="3400"/>
      <c r="AK30" s="3417"/>
      <c r="AL30" s="3417"/>
      <c r="AM30" s="3400"/>
      <c r="AN30" s="3400"/>
      <c r="AO30" s="3418"/>
      <c r="AP30" s="3418"/>
      <c r="AQ30" s="3409"/>
    </row>
    <row r="31" spans="1:44" ht="25.5" customHeight="1" x14ac:dyDescent="0.2">
      <c r="A31" s="684"/>
      <c r="C31" s="705"/>
      <c r="D31" s="706">
        <v>12</v>
      </c>
      <c r="E31" s="707" t="s">
        <v>529</v>
      </c>
      <c r="F31" s="992"/>
      <c r="G31" s="676"/>
      <c r="H31" s="676"/>
      <c r="I31" s="676"/>
      <c r="J31" s="678"/>
      <c r="K31" s="677"/>
      <c r="L31" s="676"/>
      <c r="M31" s="676"/>
      <c r="N31" s="678"/>
      <c r="O31" s="676"/>
      <c r="P31" s="677"/>
      <c r="Q31" s="676"/>
      <c r="R31" s="708"/>
      <c r="S31" s="676"/>
      <c r="T31" s="677"/>
      <c r="U31" s="677"/>
      <c r="V31" s="709"/>
      <c r="W31" s="710"/>
      <c r="X31" s="678"/>
      <c r="Y31" s="678"/>
      <c r="Z31" s="678"/>
      <c r="AA31" s="678"/>
      <c r="AB31" s="678"/>
      <c r="AC31" s="678"/>
      <c r="AD31" s="678"/>
      <c r="AE31" s="678"/>
      <c r="AF31" s="678"/>
      <c r="AG31" s="678"/>
      <c r="AH31" s="678"/>
      <c r="AI31" s="678"/>
      <c r="AJ31" s="678"/>
      <c r="AK31" s="678"/>
      <c r="AL31" s="678"/>
      <c r="AM31" s="678"/>
      <c r="AN31" s="678"/>
      <c r="AO31" s="676"/>
      <c r="AP31" s="676"/>
      <c r="AQ31" s="683"/>
    </row>
    <row r="32" spans="1:44" ht="25.5" customHeight="1" x14ac:dyDescent="0.2">
      <c r="A32" s="684"/>
      <c r="B32" s="685"/>
      <c r="C32" s="686"/>
      <c r="D32" s="1199"/>
      <c r="E32" s="1199"/>
      <c r="F32" s="1200"/>
      <c r="G32" s="711">
        <v>36</v>
      </c>
      <c r="H32" s="688" t="s">
        <v>530</v>
      </c>
      <c r="I32" s="688"/>
      <c r="J32" s="690"/>
      <c r="K32" s="689"/>
      <c r="L32" s="688"/>
      <c r="M32" s="688"/>
      <c r="N32" s="690"/>
      <c r="O32" s="688"/>
      <c r="P32" s="689"/>
      <c r="Q32" s="688"/>
      <c r="R32" s="712"/>
      <c r="S32" s="688"/>
      <c r="T32" s="689"/>
      <c r="U32" s="689"/>
      <c r="V32" s="713"/>
      <c r="W32" s="714"/>
      <c r="X32" s="690"/>
      <c r="Y32" s="690"/>
      <c r="Z32" s="690"/>
      <c r="AA32" s="690"/>
      <c r="AB32" s="690"/>
      <c r="AC32" s="690"/>
      <c r="AD32" s="690"/>
      <c r="AE32" s="690"/>
      <c r="AF32" s="690"/>
      <c r="AG32" s="690"/>
      <c r="AH32" s="690"/>
      <c r="AI32" s="690"/>
      <c r="AJ32" s="690"/>
      <c r="AK32" s="690"/>
      <c r="AL32" s="690"/>
      <c r="AM32" s="690"/>
      <c r="AN32" s="690"/>
      <c r="AO32" s="688"/>
      <c r="AP32" s="688"/>
      <c r="AQ32" s="695"/>
    </row>
    <row r="33" spans="1:50" s="699" customFormat="1" ht="85.5" x14ac:dyDescent="0.2">
      <c r="A33" s="696"/>
      <c r="B33" s="697"/>
      <c r="C33" s="698"/>
      <c r="D33" s="697"/>
      <c r="E33" s="697"/>
      <c r="F33" s="698"/>
      <c r="G33" s="1201"/>
      <c r="H33" s="1202"/>
      <c r="I33" s="1203"/>
      <c r="J33" s="1506">
        <v>130</v>
      </c>
      <c r="K33" s="1363" t="s">
        <v>531</v>
      </c>
      <c r="L33" s="1509" t="s">
        <v>532</v>
      </c>
      <c r="M33" s="1364">
        <v>1</v>
      </c>
      <c r="N33" s="3334" t="s">
        <v>533</v>
      </c>
      <c r="O33" s="3334" t="s">
        <v>1995</v>
      </c>
      <c r="P33" s="3342" t="s">
        <v>534</v>
      </c>
      <c r="Q33" s="1367">
        <f>(V33)/R33</f>
        <v>0.38095238095238093</v>
      </c>
      <c r="R33" s="3337">
        <f>SUM(V33:V36)</f>
        <v>210000000</v>
      </c>
      <c r="S33" s="3342" t="s">
        <v>535</v>
      </c>
      <c r="T33" s="1509" t="s">
        <v>536</v>
      </c>
      <c r="U33" s="656" t="s">
        <v>537</v>
      </c>
      <c r="V33" s="903">
        <v>80000000</v>
      </c>
      <c r="W33" s="741">
        <v>61</v>
      </c>
      <c r="X33" s="3334" t="s">
        <v>1980</v>
      </c>
      <c r="Y33" s="3422">
        <v>292684</v>
      </c>
      <c r="Z33" s="3422">
        <v>282326</v>
      </c>
      <c r="AA33" s="3425">
        <v>135912</v>
      </c>
      <c r="AB33" s="3428">
        <v>45122</v>
      </c>
      <c r="AC33" s="3428">
        <v>307101</v>
      </c>
      <c r="AD33" s="3428">
        <v>86875</v>
      </c>
      <c r="AE33" s="3428">
        <v>2145</v>
      </c>
      <c r="AF33" s="3428">
        <v>12718</v>
      </c>
      <c r="AG33" s="3428">
        <v>26</v>
      </c>
      <c r="AH33" s="3428">
        <v>37</v>
      </c>
      <c r="AI33" s="3428">
        <v>16897</v>
      </c>
      <c r="AJ33" s="3428" t="s">
        <v>504</v>
      </c>
      <c r="AK33" s="3428">
        <v>53164</v>
      </c>
      <c r="AL33" s="3428">
        <v>16982</v>
      </c>
      <c r="AM33" s="3428">
        <v>60013</v>
      </c>
      <c r="AN33" s="3429">
        <v>575010</v>
      </c>
      <c r="AO33" s="3414">
        <v>43467</v>
      </c>
      <c r="AP33" s="3414">
        <v>43830</v>
      </c>
      <c r="AQ33" s="3407" t="s">
        <v>2021</v>
      </c>
      <c r="AR33" s="701"/>
    </row>
    <row r="34" spans="1:50" s="699" customFormat="1" ht="86.25" customHeight="1" x14ac:dyDescent="0.2">
      <c r="A34" s="696"/>
      <c r="B34" s="697"/>
      <c r="C34" s="698"/>
      <c r="D34" s="697"/>
      <c r="E34" s="697"/>
      <c r="F34" s="698"/>
      <c r="G34" s="700"/>
      <c r="H34" s="697"/>
      <c r="I34" s="698"/>
      <c r="J34" s="3340">
        <v>131</v>
      </c>
      <c r="K34" s="3342" t="s">
        <v>538</v>
      </c>
      <c r="L34" s="3342" t="s">
        <v>539</v>
      </c>
      <c r="M34" s="3334">
        <v>5</v>
      </c>
      <c r="N34" s="3335"/>
      <c r="O34" s="3335"/>
      <c r="P34" s="3343"/>
      <c r="Q34" s="3345">
        <f>(V34+V36+V35)/R33</f>
        <v>0.61904761904761907</v>
      </c>
      <c r="R34" s="3338"/>
      <c r="S34" s="3343"/>
      <c r="T34" s="3342" t="s">
        <v>540</v>
      </c>
      <c r="U34" s="656" t="s">
        <v>541</v>
      </c>
      <c r="V34" s="903">
        <v>28437500</v>
      </c>
      <c r="W34" s="741">
        <v>61</v>
      </c>
      <c r="X34" s="3335"/>
      <c r="Y34" s="3423"/>
      <c r="Z34" s="3423"/>
      <c r="AA34" s="3426"/>
      <c r="AB34" s="3428"/>
      <c r="AC34" s="3428"/>
      <c r="AD34" s="3428"/>
      <c r="AE34" s="3428"/>
      <c r="AF34" s="3428"/>
      <c r="AG34" s="3428"/>
      <c r="AH34" s="3428"/>
      <c r="AI34" s="3428"/>
      <c r="AJ34" s="3428"/>
      <c r="AK34" s="3428"/>
      <c r="AL34" s="3428"/>
      <c r="AM34" s="3428"/>
      <c r="AN34" s="3430"/>
      <c r="AO34" s="3415"/>
      <c r="AP34" s="3415"/>
      <c r="AQ34" s="3408"/>
    </row>
    <row r="35" spans="1:50" s="699" customFormat="1" ht="86.25" customHeight="1" x14ac:dyDescent="0.2">
      <c r="A35" s="696"/>
      <c r="B35" s="697"/>
      <c r="C35" s="698"/>
      <c r="D35" s="697"/>
      <c r="E35" s="697"/>
      <c r="F35" s="698"/>
      <c r="G35" s="700"/>
      <c r="H35" s="697"/>
      <c r="I35" s="698"/>
      <c r="J35" s="3341"/>
      <c r="K35" s="3343"/>
      <c r="L35" s="3343"/>
      <c r="M35" s="3335"/>
      <c r="N35" s="3335"/>
      <c r="O35" s="3335"/>
      <c r="P35" s="3343"/>
      <c r="Q35" s="3346"/>
      <c r="R35" s="3338"/>
      <c r="S35" s="3343"/>
      <c r="T35" s="3343"/>
      <c r="U35" s="656" t="s">
        <v>542</v>
      </c>
      <c r="V35" s="903">
        <v>40625000</v>
      </c>
      <c r="W35" s="741">
        <v>61</v>
      </c>
      <c r="X35" s="3335"/>
      <c r="Y35" s="3423"/>
      <c r="Z35" s="3423"/>
      <c r="AA35" s="3426"/>
      <c r="AB35" s="3428"/>
      <c r="AC35" s="3428"/>
      <c r="AD35" s="3428"/>
      <c r="AE35" s="3428"/>
      <c r="AF35" s="3428"/>
      <c r="AG35" s="3428"/>
      <c r="AH35" s="3428"/>
      <c r="AI35" s="3428"/>
      <c r="AJ35" s="3428"/>
      <c r="AK35" s="3428"/>
      <c r="AL35" s="3428"/>
      <c r="AM35" s="3428"/>
      <c r="AN35" s="3430"/>
      <c r="AO35" s="3415"/>
      <c r="AP35" s="3415"/>
      <c r="AQ35" s="3408"/>
    </row>
    <row r="36" spans="1:50" s="699" customFormat="1" ht="57" x14ac:dyDescent="0.2">
      <c r="A36" s="696"/>
      <c r="B36" s="697"/>
      <c r="C36" s="698"/>
      <c r="D36" s="697"/>
      <c r="E36" s="697"/>
      <c r="F36" s="698"/>
      <c r="G36" s="704"/>
      <c r="H36" s="702"/>
      <c r="I36" s="703"/>
      <c r="J36" s="3349"/>
      <c r="K36" s="3344"/>
      <c r="L36" s="3344"/>
      <c r="M36" s="3336"/>
      <c r="N36" s="3336"/>
      <c r="O36" s="3336"/>
      <c r="P36" s="3344"/>
      <c r="Q36" s="3347"/>
      <c r="R36" s="3339"/>
      <c r="S36" s="3344"/>
      <c r="T36" s="3344"/>
      <c r="U36" s="656" t="s">
        <v>543</v>
      </c>
      <c r="V36" s="903">
        <v>60937500</v>
      </c>
      <c r="W36" s="741">
        <v>61</v>
      </c>
      <c r="X36" s="3336"/>
      <c r="Y36" s="3424"/>
      <c r="Z36" s="3424"/>
      <c r="AA36" s="3427"/>
      <c r="AB36" s="3428"/>
      <c r="AC36" s="3428"/>
      <c r="AD36" s="3428"/>
      <c r="AE36" s="3428"/>
      <c r="AF36" s="3428"/>
      <c r="AG36" s="3428"/>
      <c r="AH36" s="3428"/>
      <c r="AI36" s="3428"/>
      <c r="AJ36" s="3428"/>
      <c r="AK36" s="3428"/>
      <c r="AL36" s="3428"/>
      <c r="AM36" s="3428"/>
      <c r="AN36" s="3431"/>
      <c r="AO36" s="3418"/>
      <c r="AP36" s="3418"/>
      <c r="AQ36" s="3409"/>
    </row>
    <row r="37" spans="1:50" ht="36" customHeight="1" x14ac:dyDescent="0.2">
      <c r="A37" s="684"/>
      <c r="B37" s="685"/>
      <c r="C37" s="686"/>
      <c r="D37" s="685"/>
      <c r="E37" s="685"/>
      <c r="F37" s="686"/>
      <c r="G37" s="711">
        <v>37</v>
      </c>
      <c r="H37" s="688" t="s">
        <v>544</v>
      </c>
      <c r="I37" s="688"/>
      <c r="J37" s="690"/>
      <c r="K37" s="689"/>
      <c r="L37" s="688"/>
      <c r="M37" s="688"/>
      <c r="N37" s="690"/>
      <c r="O37" s="688"/>
      <c r="P37" s="689"/>
      <c r="Q37" s="688"/>
      <c r="R37" s="712"/>
      <c r="S37" s="688"/>
      <c r="T37" s="689"/>
      <c r="U37" s="689"/>
      <c r="V37" s="713"/>
      <c r="W37" s="714"/>
      <c r="X37" s="690"/>
      <c r="Y37" s="690"/>
      <c r="Z37" s="690"/>
      <c r="AA37" s="690"/>
      <c r="AB37" s="690"/>
      <c r="AC37" s="690"/>
      <c r="AD37" s="690"/>
      <c r="AE37" s="690"/>
      <c r="AF37" s="690"/>
      <c r="AG37" s="690"/>
      <c r="AH37" s="690"/>
      <c r="AI37" s="690"/>
      <c r="AJ37" s="690"/>
      <c r="AK37" s="690"/>
      <c r="AL37" s="690"/>
      <c r="AM37" s="690"/>
      <c r="AN37" s="690"/>
      <c r="AO37" s="688"/>
      <c r="AP37" s="688"/>
      <c r="AQ37" s="695"/>
    </row>
    <row r="38" spans="1:50" s="718" customFormat="1" ht="60" customHeight="1" x14ac:dyDescent="0.2">
      <c r="A38" s="715"/>
      <c r="B38" s="716"/>
      <c r="C38" s="717"/>
      <c r="D38" s="716"/>
      <c r="E38" s="716"/>
      <c r="F38" s="717"/>
      <c r="G38" s="1204"/>
      <c r="H38" s="1205"/>
      <c r="I38" s="1206"/>
      <c r="J38" s="3328">
        <v>132</v>
      </c>
      <c r="K38" s="3354" t="s">
        <v>545</v>
      </c>
      <c r="L38" s="3354" t="s">
        <v>546</v>
      </c>
      <c r="M38" s="3328">
        <v>8</v>
      </c>
      <c r="N38" s="3328" t="s">
        <v>547</v>
      </c>
      <c r="O38" s="3328" t="s">
        <v>1996</v>
      </c>
      <c r="P38" s="3354" t="s">
        <v>548</v>
      </c>
      <c r="Q38" s="3362">
        <f>(V38+V39+V41+V40)/R38</f>
        <v>0.1891891891891892</v>
      </c>
      <c r="R38" s="3366">
        <f>SUM(V38:V63)</f>
        <v>148000000</v>
      </c>
      <c r="S38" s="3354" t="s">
        <v>549</v>
      </c>
      <c r="T38" s="3354" t="s">
        <v>550</v>
      </c>
      <c r="U38" s="657" t="s">
        <v>551</v>
      </c>
      <c r="V38" s="733">
        <v>10000000</v>
      </c>
      <c r="W38" s="732">
        <v>61</v>
      </c>
      <c r="X38" s="3328" t="s">
        <v>1980</v>
      </c>
      <c r="Y38" s="3111">
        <v>289394</v>
      </c>
      <c r="Z38" s="3111">
        <v>279112</v>
      </c>
      <c r="AA38" s="3111">
        <v>63164</v>
      </c>
      <c r="AB38" s="3111">
        <v>45607</v>
      </c>
      <c r="AC38" s="3111">
        <v>365607</v>
      </c>
      <c r="AD38" s="3111">
        <v>75612</v>
      </c>
      <c r="AE38" s="3111">
        <v>2145</v>
      </c>
      <c r="AF38" s="3111">
        <v>12718</v>
      </c>
      <c r="AG38" s="3111">
        <v>26</v>
      </c>
      <c r="AH38" s="3111">
        <v>37</v>
      </c>
      <c r="AI38" s="3111">
        <v>0</v>
      </c>
      <c r="AJ38" s="3111">
        <v>0</v>
      </c>
      <c r="AK38" s="3111">
        <v>78</v>
      </c>
      <c r="AL38" s="3111">
        <v>16897</v>
      </c>
      <c r="AM38" s="3111">
        <f>'[1]P. 100'!$X$5+'[1]P. 100'!$Y$5</f>
        <v>852</v>
      </c>
      <c r="AN38" s="3111">
        <f>SUM(Y38:Z38)</f>
        <v>568506</v>
      </c>
      <c r="AO38" s="3111">
        <v>43467</v>
      </c>
      <c r="AP38" s="3111">
        <v>43830</v>
      </c>
      <c r="AQ38" s="3369" t="s">
        <v>2021</v>
      </c>
    </row>
    <row r="39" spans="1:50" s="718" customFormat="1" ht="42.75" x14ac:dyDescent="0.2">
      <c r="A39" s="715"/>
      <c r="B39" s="716"/>
      <c r="C39" s="717"/>
      <c r="D39" s="716"/>
      <c r="E39" s="716"/>
      <c r="F39" s="717"/>
      <c r="G39" s="719"/>
      <c r="H39" s="716"/>
      <c r="I39" s="717"/>
      <c r="J39" s="3329"/>
      <c r="K39" s="3355"/>
      <c r="L39" s="3355"/>
      <c r="M39" s="3329"/>
      <c r="N39" s="3329"/>
      <c r="O39" s="3329"/>
      <c r="P39" s="3355"/>
      <c r="Q39" s="3363"/>
      <c r="R39" s="3367"/>
      <c r="S39" s="3355"/>
      <c r="T39" s="3355"/>
      <c r="U39" s="657" t="s">
        <v>552</v>
      </c>
      <c r="V39" s="733">
        <v>10000000</v>
      </c>
      <c r="W39" s="732">
        <v>61</v>
      </c>
      <c r="X39" s="3329"/>
      <c r="Y39" s="2328"/>
      <c r="Z39" s="2328"/>
      <c r="AA39" s="2328"/>
      <c r="AB39" s="2328"/>
      <c r="AC39" s="2328"/>
      <c r="AD39" s="2328"/>
      <c r="AE39" s="2328"/>
      <c r="AF39" s="2328"/>
      <c r="AG39" s="2328"/>
      <c r="AH39" s="2328"/>
      <c r="AI39" s="2328"/>
      <c r="AJ39" s="2328"/>
      <c r="AK39" s="2328"/>
      <c r="AL39" s="2328"/>
      <c r="AM39" s="2328"/>
      <c r="AN39" s="2328"/>
      <c r="AO39" s="2328"/>
      <c r="AP39" s="2328"/>
      <c r="AQ39" s="3370"/>
    </row>
    <row r="40" spans="1:50" s="718" customFormat="1" ht="71.25" x14ac:dyDescent="0.2">
      <c r="A40" s="715"/>
      <c r="B40" s="716"/>
      <c r="C40" s="717"/>
      <c r="D40" s="716"/>
      <c r="E40" s="716"/>
      <c r="F40" s="717"/>
      <c r="G40" s="719"/>
      <c r="H40" s="716"/>
      <c r="I40" s="717"/>
      <c r="J40" s="3329"/>
      <c r="K40" s="3355"/>
      <c r="L40" s="3355"/>
      <c r="M40" s="3329"/>
      <c r="N40" s="3329"/>
      <c r="O40" s="3329"/>
      <c r="P40" s="3355"/>
      <c r="Q40" s="3363"/>
      <c r="R40" s="3367"/>
      <c r="S40" s="3355"/>
      <c r="T40" s="3355"/>
      <c r="U40" s="657" t="s">
        <v>553</v>
      </c>
      <c r="V40" s="733">
        <v>2000000</v>
      </c>
      <c r="W40" s="732">
        <v>61</v>
      </c>
      <c r="X40" s="3329"/>
      <c r="Y40" s="2328"/>
      <c r="Z40" s="2328"/>
      <c r="AA40" s="2328"/>
      <c r="AB40" s="2328"/>
      <c r="AC40" s="2328"/>
      <c r="AD40" s="2328"/>
      <c r="AE40" s="2328"/>
      <c r="AF40" s="2328"/>
      <c r="AG40" s="2328"/>
      <c r="AH40" s="2328"/>
      <c r="AI40" s="2328"/>
      <c r="AJ40" s="2328"/>
      <c r="AK40" s="2328"/>
      <c r="AL40" s="2328"/>
      <c r="AM40" s="2328"/>
      <c r="AN40" s="2328"/>
      <c r="AO40" s="2328"/>
      <c r="AP40" s="2328"/>
      <c r="AQ40" s="3370"/>
    </row>
    <row r="41" spans="1:50" s="718" customFormat="1" ht="71.25" x14ac:dyDescent="0.2">
      <c r="A41" s="715"/>
      <c r="B41" s="716"/>
      <c r="C41" s="717"/>
      <c r="D41" s="716"/>
      <c r="E41" s="716"/>
      <c r="F41" s="717"/>
      <c r="G41" s="719"/>
      <c r="H41" s="716"/>
      <c r="I41" s="717"/>
      <c r="J41" s="3330"/>
      <c r="K41" s="3365"/>
      <c r="L41" s="3365"/>
      <c r="M41" s="3330"/>
      <c r="N41" s="3329"/>
      <c r="O41" s="3329"/>
      <c r="P41" s="3355"/>
      <c r="Q41" s="3364"/>
      <c r="R41" s="3367"/>
      <c r="S41" s="3355"/>
      <c r="T41" s="3355"/>
      <c r="U41" s="657" t="s">
        <v>554</v>
      </c>
      <c r="V41" s="733">
        <v>6000000</v>
      </c>
      <c r="W41" s="732">
        <v>61</v>
      </c>
      <c r="X41" s="3329"/>
      <c r="Y41" s="2328"/>
      <c r="Z41" s="2328"/>
      <c r="AA41" s="2328"/>
      <c r="AB41" s="2328"/>
      <c r="AC41" s="2328"/>
      <c r="AD41" s="2328"/>
      <c r="AE41" s="2328"/>
      <c r="AF41" s="2328"/>
      <c r="AG41" s="2328"/>
      <c r="AH41" s="2328"/>
      <c r="AI41" s="2328"/>
      <c r="AJ41" s="2328"/>
      <c r="AK41" s="2328"/>
      <c r="AL41" s="2328"/>
      <c r="AM41" s="2328"/>
      <c r="AN41" s="2328"/>
      <c r="AO41" s="2328"/>
      <c r="AP41" s="2328"/>
      <c r="AQ41" s="3370"/>
      <c r="AV41" s="720"/>
      <c r="AW41" s="720"/>
      <c r="AX41" s="721"/>
    </row>
    <row r="42" spans="1:50" s="718" customFormat="1" ht="42.75" x14ac:dyDescent="0.2">
      <c r="A42" s="715"/>
      <c r="B42" s="716"/>
      <c r="C42" s="717"/>
      <c r="D42" s="716"/>
      <c r="E42" s="716"/>
      <c r="F42" s="717"/>
      <c r="G42" s="719"/>
      <c r="H42" s="716"/>
      <c r="I42" s="717"/>
      <c r="J42" s="3329">
        <v>133</v>
      </c>
      <c r="K42" s="3355" t="s">
        <v>555</v>
      </c>
      <c r="L42" s="3355" t="s">
        <v>556</v>
      </c>
      <c r="M42" s="3329"/>
      <c r="N42" s="3329"/>
      <c r="O42" s="3329"/>
      <c r="P42" s="3355"/>
      <c r="Q42" s="2539">
        <f>SUM(V42+V43+V44+V45+V46)/R38</f>
        <v>0.1891891891891892</v>
      </c>
      <c r="R42" s="3367"/>
      <c r="S42" s="3355"/>
      <c r="T42" s="3355"/>
      <c r="U42" s="657" t="s">
        <v>557</v>
      </c>
      <c r="V42" s="733">
        <v>8000000</v>
      </c>
      <c r="W42" s="732">
        <v>61</v>
      </c>
      <c r="X42" s="3329"/>
      <c r="Y42" s="2328"/>
      <c r="Z42" s="2328"/>
      <c r="AA42" s="2328"/>
      <c r="AB42" s="2328"/>
      <c r="AC42" s="2328"/>
      <c r="AD42" s="2328"/>
      <c r="AE42" s="2328"/>
      <c r="AF42" s="2328"/>
      <c r="AG42" s="2328"/>
      <c r="AH42" s="2328"/>
      <c r="AI42" s="2328"/>
      <c r="AJ42" s="2328"/>
      <c r="AK42" s="2328"/>
      <c r="AL42" s="2328"/>
      <c r="AM42" s="2328"/>
      <c r="AN42" s="2328"/>
      <c r="AO42" s="2328"/>
      <c r="AP42" s="2328"/>
      <c r="AQ42" s="3370"/>
    </row>
    <row r="43" spans="1:50" s="718" customFormat="1" ht="42.75" x14ac:dyDescent="0.2">
      <c r="A43" s="715"/>
      <c r="B43" s="716"/>
      <c r="C43" s="717"/>
      <c r="D43" s="716"/>
      <c r="E43" s="716"/>
      <c r="F43" s="717"/>
      <c r="G43" s="719"/>
      <c r="H43" s="716"/>
      <c r="I43" s="717"/>
      <c r="J43" s="3329"/>
      <c r="K43" s="3355"/>
      <c r="L43" s="3355"/>
      <c r="M43" s="3329"/>
      <c r="N43" s="3329"/>
      <c r="O43" s="3329"/>
      <c r="P43" s="3355"/>
      <c r="Q43" s="2540"/>
      <c r="R43" s="3367"/>
      <c r="S43" s="3355"/>
      <c r="T43" s="3355"/>
      <c r="U43" s="657" t="s">
        <v>558</v>
      </c>
      <c r="V43" s="733">
        <v>10000000</v>
      </c>
      <c r="W43" s="732">
        <v>61</v>
      </c>
      <c r="X43" s="3329"/>
      <c r="Y43" s="2328"/>
      <c r="Z43" s="2328"/>
      <c r="AA43" s="2328"/>
      <c r="AB43" s="2328"/>
      <c r="AC43" s="2328"/>
      <c r="AD43" s="2328"/>
      <c r="AE43" s="2328"/>
      <c r="AF43" s="2328"/>
      <c r="AG43" s="2328"/>
      <c r="AH43" s="2328"/>
      <c r="AI43" s="2328"/>
      <c r="AJ43" s="2328"/>
      <c r="AK43" s="2328"/>
      <c r="AL43" s="2328"/>
      <c r="AM43" s="2328"/>
      <c r="AN43" s="2328"/>
      <c r="AO43" s="2328"/>
      <c r="AP43" s="2328"/>
      <c r="AQ43" s="3370"/>
    </row>
    <row r="44" spans="1:50" s="718" customFormat="1" ht="124.5" customHeight="1" x14ac:dyDescent="0.2">
      <c r="A44" s="715"/>
      <c r="B44" s="716"/>
      <c r="C44" s="717"/>
      <c r="D44" s="716"/>
      <c r="E44" s="716"/>
      <c r="F44" s="717"/>
      <c r="G44" s="719"/>
      <c r="H44" s="716"/>
      <c r="I44" s="717"/>
      <c r="J44" s="3329"/>
      <c r="K44" s="3355"/>
      <c r="L44" s="3355"/>
      <c r="M44" s="3329"/>
      <c r="N44" s="3329"/>
      <c r="O44" s="3329"/>
      <c r="P44" s="3355"/>
      <c r="Q44" s="2540"/>
      <c r="R44" s="3367"/>
      <c r="S44" s="3355"/>
      <c r="T44" s="3355"/>
      <c r="U44" s="657" t="s">
        <v>559</v>
      </c>
      <c r="V44" s="733">
        <v>2000000</v>
      </c>
      <c r="W44" s="732">
        <v>61</v>
      </c>
      <c r="X44" s="3329"/>
      <c r="Y44" s="2328"/>
      <c r="Z44" s="2328"/>
      <c r="AA44" s="2328"/>
      <c r="AB44" s="2328"/>
      <c r="AC44" s="2328"/>
      <c r="AD44" s="2328"/>
      <c r="AE44" s="2328"/>
      <c r="AF44" s="2328"/>
      <c r="AG44" s="2328"/>
      <c r="AH44" s="2328"/>
      <c r="AI44" s="2328"/>
      <c r="AJ44" s="2328"/>
      <c r="AK44" s="2328"/>
      <c r="AL44" s="2328"/>
      <c r="AM44" s="2328"/>
      <c r="AN44" s="2328"/>
      <c r="AO44" s="2328"/>
      <c r="AP44" s="2328"/>
      <c r="AQ44" s="3370"/>
    </row>
    <row r="45" spans="1:50" s="718" customFormat="1" ht="57" x14ac:dyDescent="0.2">
      <c r="A45" s="715"/>
      <c r="B45" s="716"/>
      <c r="C45" s="717"/>
      <c r="D45" s="716"/>
      <c r="E45" s="716"/>
      <c r="F45" s="717"/>
      <c r="G45" s="719"/>
      <c r="H45" s="716"/>
      <c r="I45" s="717"/>
      <c r="J45" s="3329"/>
      <c r="K45" s="3355"/>
      <c r="L45" s="3355"/>
      <c r="M45" s="3329"/>
      <c r="N45" s="3329"/>
      <c r="O45" s="3329"/>
      <c r="P45" s="3355"/>
      <c r="Q45" s="2540"/>
      <c r="R45" s="3367"/>
      <c r="S45" s="3355"/>
      <c r="T45" s="3355"/>
      <c r="U45" s="1054" t="s">
        <v>560</v>
      </c>
      <c r="V45" s="733">
        <v>4000000</v>
      </c>
      <c r="W45" s="732">
        <v>61</v>
      </c>
      <c r="X45" s="3329"/>
      <c r="Y45" s="2328"/>
      <c r="Z45" s="2328"/>
      <c r="AA45" s="2328"/>
      <c r="AB45" s="2328"/>
      <c r="AC45" s="2328"/>
      <c r="AD45" s="2328"/>
      <c r="AE45" s="2328"/>
      <c r="AF45" s="2328"/>
      <c r="AG45" s="2328"/>
      <c r="AH45" s="2328"/>
      <c r="AI45" s="2328"/>
      <c r="AJ45" s="2328"/>
      <c r="AK45" s="2328"/>
      <c r="AL45" s="2328"/>
      <c r="AM45" s="2328"/>
      <c r="AN45" s="2328"/>
      <c r="AO45" s="2328"/>
      <c r="AP45" s="2328"/>
      <c r="AQ45" s="3370"/>
    </row>
    <row r="46" spans="1:50" s="718" customFormat="1" ht="75" customHeight="1" x14ac:dyDescent="0.2">
      <c r="A46" s="715"/>
      <c r="B46" s="716"/>
      <c r="C46" s="717"/>
      <c r="D46" s="716"/>
      <c r="E46" s="716"/>
      <c r="F46" s="717"/>
      <c r="G46" s="719"/>
      <c r="H46" s="716"/>
      <c r="I46" s="717"/>
      <c r="J46" s="3330"/>
      <c r="K46" s="3365"/>
      <c r="L46" s="3365"/>
      <c r="M46" s="3330"/>
      <c r="N46" s="3329"/>
      <c r="O46" s="3329"/>
      <c r="P46" s="3355"/>
      <c r="Q46" s="3432"/>
      <c r="R46" s="3367"/>
      <c r="S46" s="3355"/>
      <c r="T46" s="3365"/>
      <c r="U46" s="657" t="s">
        <v>561</v>
      </c>
      <c r="V46" s="733">
        <v>4000000</v>
      </c>
      <c r="W46" s="732">
        <v>61</v>
      </c>
      <c r="X46" s="3329"/>
      <c r="Y46" s="2328"/>
      <c r="Z46" s="2328"/>
      <c r="AA46" s="2328"/>
      <c r="AB46" s="2328"/>
      <c r="AC46" s="2328"/>
      <c r="AD46" s="2328"/>
      <c r="AE46" s="2328"/>
      <c r="AF46" s="2328"/>
      <c r="AG46" s="2328"/>
      <c r="AH46" s="2328"/>
      <c r="AI46" s="2328"/>
      <c r="AJ46" s="2328"/>
      <c r="AK46" s="2328"/>
      <c r="AL46" s="2328"/>
      <c r="AM46" s="2328"/>
      <c r="AN46" s="2328"/>
      <c r="AO46" s="2328"/>
      <c r="AP46" s="2328"/>
      <c r="AQ46" s="3370"/>
    </row>
    <row r="47" spans="1:50" s="718" customFormat="1" ht="69.75" customHeight="1" x14ac:dyDescent="0.2">
      <c r="A47" s="715"/>
      <c r="B47" s="716"/>
      <c r="C47" s="717"/>
      <c r="D47" s="716"/>
      <c r="E47" s="716"/>
      <c r="F47" s="717"/>
      <c r="G47" s="719"/>
      <c r="H47" s="716"/>
      <c r="I47" s="717"/>
      <c r="J47" s="3328">
        <v>134</v>
      </c>
      <c r="K47" s="3354" t="s">
        <v>562</v>
      </c>
      <c r="L47" s="3354" t="s">
        <v>563</v>
      </c>
      <c r="M47" s="3328">
        <v>4800</v>
      </c>
      <c r="N47" s="3329"/>
      <c r="O47" s="3329"/>
      <c r="P47" s="3355"/>
      <c r="Q47" s="3362">
        <f>(V47+V48+V49+V50+V51+V52+V53+V54+V55+V56+V57+V58)/R38</f>
        <v>0.40540540540540543</v>
      </c>
      <c r="R47" s="3367"/>
      <c r="S47" s="3355"/>
      <c r="T47" s="3354" t="s">
        <v>564</v>
      </c>
      <c r="U47" s="657" t="s">
        <v>565</v>
      </c>
      <c r="V47" s="733">
        <v>5000000</v>
      </c>
      <c r="W47" s="732">
        <v>61</v>
      </c>
      <c r="X47" s="3329"/>
      <c r="Y47" s="2328"/>
      <c r="Z47" s="2328"/>
      <c r="AA47" s="2328"/>
      <c r="AB47" s="2328"/>
      <c r="AC47" s="2328"/>
      <c r="AD47" s="2328"/>
      <c r="AE47" s="2328"/>
      <c r="AF47" s="2328"/>
      <c r="AG47" s="2328"/>
      <c r="AH47" s="2328"/>
      <c r="AI47" s="2328"/>
      <c r="AJ47" s="2328"/>
      <c r="AK47" s="2328"/>
      <c r="AL47" s="2328"/>
      <c r="AM47" s="2328"/>
      <c r="AN47" s="2328"/>
      <c r="AO47" s="2328"/>
      <c r="AP47" s="2328"/>
      <c r="AQ47" s="3370"/>
      <c r="AV47" s="720"/>
      <c r="AW47" s="722"/>
      <c r="AX47" s="721"/>
    </row>
    <row r="48" spans="1:50" s="718" customFormat="1" ht="54.75" customHeight="1" x14ac:dyDescent="0.2">
      <c r="A48" s="715"/>
      <c r="B48" s="716"/>
      <c r="C48" s="717"/>
      <c r="D48" s="716"/>
      <c r="E48" s="716"/>
      <c r="F48" s="717"/>
      <c r="G48" s="719"/>
      <c r="H48" s="716"/>
      <c r="I48" s="717"/>
      <c r="J48" s="3329"/>
      <c r="K48" s="3355"/>
      <c r="L48" s="3355"/>
      <c r="M48" s="3329"/>
      <c r="N48" s="3329"/>
      <c r="O48" s="3329"/>
      <c r="P48" s="3355"/>
      <c r="Q48" s="3363"/>
      <c r="R48" s="3367"/>
      <c r="S48" s="3355"/>
      <c r="T48" s="3355"/>
      <c r="U48" s="657" t="s">
        <v>566</v>
      </c>
      <c r="V48" s="733">
        <v>5000000</v>
      </c>
      <c r="W48" s="732">
        <v>61</v>
      </c>
      <c r="X48" s="3329"/>
      <c r="Y48" s="2328"/>
      <c r="Z48" s="2328"/>
      <c r="AA48" s="2328"/>
      <c r="AB48" s="2328"/>
      <c r="AC48" s="2328"/>
      <c r="AD48" s="2328"/>
      <c r="AE48" s="2328"/>
      <c r="AF48" s="2328"/>
      <c r="AG48" s="2328"/>
      <c r="AH48" s="2328"/>
      <c r="AI48" s="2328"/>
      <c r="AJ48" s="2328"/>
      <c r="AK48" s="2328"/>
      <c r="AL48" s="2328"/>
      <c r="AM48" s="2328"/>
      <c r="AN48" s="2328"/>
      <c r="AO48" s="2328"/>
      <c r="AP48" s="2328"/>
      <c r="AQ48" s="3370"/>
    </row>
    <row r="49" spans="1:50" s="718" customFormat="1" ht="84.75" customHeight="1" x14ac:dyDescent="0.2">
      <c r="A49" s="715"/>
      <c r="B49" s="716"/>
      <c r="C49" s="717"/>
      <c r="D49" s="716"/>
      <c r="E49" s="716"/>
      <c r="F49" s="717"/>
      <c r="G49" s="719"/>
      <c r="H49" s="716"/>
      <c r="I49" s="717"/>
      <c r="J49" s="3329"/>
      <c r="K49" s="3355"/>
      <c r="L49" s="3355"/>
      <c r="M49" s="3329"/>
      <c r="N49" s="3329"/>
      <c r="O49" s="3329"/>
      <c r="P49" s="3355"/>
      <c r="Q49" s="3363"/>
      <c r="R49" s="3367"/>
      <c r="S49" s="3355"/>
      <c r="T49" s="3355"/>
      <c r="U49" s="657" t="s">
        <v>567</v>
      </c>
      <c r="V49" s="733">
        <v>5000000</v>
      </c>
      <c r="W49" s="732">
        <v>61</v>
      </c>
      <c r="X49" s="3329"/>
      <c r="Y49" s="2328"/>
      <c r="Z49" s="2328"/>
      <c r="AA49" s="2328"/>
      <c r="AB49" s="2328"/>
      <c r="AC49" s="2328"/>
      <c r="AD49" s="2328"/>
      <c r="AE49" s="2328"/>
      <c r="AF49" s="2328"/>
      <c r="AG49" s="2328"/>
      <c r="AH49" s="2328"/>
      <c r="AI49" s="2328"/>
      <c r="AJ49" s="2328"/>
      <c r="AK49" s="2328"/>
      <c r="AL49" s="2328"/>
      <c r="AM49" s="2328"/>
      <c r="AN49" s="2328"/>
      <c r="AO49" s="2328"/>
      <c r="AP49" s="2328"/>
      <c r="AQ49" s="3370"/>
    </row>
    <row r="50" spans="1:50" s="718" customFormat="1" ht="67.5" customHeight="1" x14ac:dyDescent="0.2">
      <c r="A50" s="715"/>
      <c r="B50" s="716"/>
      <c r="C50" s="717"/>
      <c r="D50" s="716"/>
      <c r="E50" s="716"/>
      <c r="F50" s="717"/>
      <c r="G50" s="719"/>
      <c r="H50" s="716"/>
      <c r="I50" s="717"/>
      <c r="J50" s="3329"/>
      <c r="K50" s="3355"/>
      <c r="L50" s="3355"/>
      <c r="M50" s="3329"/>
      <c r="N50" s="3329"/>
      <c r="O50" s="3329"/>
      <c r="P50" s="3355"/>
      <c r="Q50" s="3363"/>
      <c r="R50" s="3367"/>
      <c r="S50" s="3355"/>
      <c r="T50" s="3355"/>
      <c r="U50" s="657" t="s">
        <v>568</v>
      </c>
      <c r="V50" s="733">
        <v>5000000</v>
      </c>
      <c r="W50" s="732">
        <v>61</v>
      </c>
      <c r="X50" s="3329"/>
      <c r="Y50" s="2328"/>
      <c r="Z50" s="2328"/>
      <c r="AA50" s="2328"/>
      <c r="AB50" s="2328"/>
      <c r="AC50" s="2328"/>
      <c r="AD50" s="2328"/>
      <c r="AE50" s="2328"/>
      <c r="AF50" s="2328"/>
      <c r="AG50" s="2328"/>
      <c r="AH50" s="2328"/>
      <c r="AI50" s="2328"/>
      <c r="AJ50" s="2328"/>
      <c r="AK50" s="2328"/>
      <c r="AL50" s="2328"/>
      <c r="AM50" s="2328"/>
      <c r="AN50" s="2328"/>
      <c r="AO50" s="2328"/>
      <c r="AP50" s="2328"/>
      <c r="AQ50" s="3370"/>
    </row>
    <row r="51" spans="1:50" s="718" customFormat="1" ht="42.75" x14ac:dyDescent="0.2">
      <c r="A51" s="715"/>
      <c r="B51" s="716"/>
      <c r="C51" s="717"/>
      <c r="D51" s="716"/>
      <c r="E51" s="716"/>
      <c r="F51" s="717"/>
      <c r="G51" s="719"/>
      <c r="H51" s="716"/>
      <c r="I51" s="717"/>
      <c r="J51" s="3329"/>
      <c r="K51" s="3355"/>
      <c r="L51" s="3355"/>
      <c r="M51" s="3329"/>
      <c r="N51" s="3329"/>
      <c r="O51" s="3329"/>
      <c r="P51" s="3355"/>
      <c r="Q51" s="3363"/>
      <c r="R51" s="3367"/>
      <c r="S51" s="3355"/>
      <c r="T51" s="3355"/>
      <c r="U51" s="657" t="s">
        <v>569</v>
      </c>
      <c r="V51" s="733">
        <v>5000000</v>
      </c>
      <c r="W51" s="732">
        <v>61</v>
      </c>
      <c r="X51" s="3329"/>
      <c r="Y51" s="2328"/>
      <c r="Z51" s="2328"/>
      <c r="AA51" s="2328"/>
      <c r="AB51" s="2328"/>
      <c r="AC51" s="2328"/>
      <c r="AD51" s="2328"/>
      <c r="AE51" s="2328"/>
      <c r="AF51" s="2328"/>
      <c r="AG51" s="2328"/>
      <c r="AH51" s="2328"/>
      <c r="AI51" s="2328"/>
      <c r="AJ51" s="2328"/>
      <c r="AK51" s="2328"/>
      <c r="AL51" s="2328"/>
      <c r="AM51" s="2328"/>
      <c r="AN51" s="2328"/>
      <c r="AO51" s="2328"/>
      <c r="AP51" s="2328"/>
      <c r="AQ51" s="3370"/>
    </row>
    <row r="52" spans="1:50" s="718" customFormat="1" ht="42.75" x14ac:dyDescent="0.2">
      <c r="A52" s="715"/>
      <c r="B52" s="716"/>
      <c r="C52" s="717"/>
      <c r="D52" s="716"/>
      <c r="E52" s="716"/>
      <c r="F52" s="717"/>
      <c r="G52" s="719"/>
      <c r="H52" s="716"/>
      <c r="I52" s="717"/>
      <c r="J52" s="3329"/>
      <c r="K52" s="3355"/>
      <c r="L52" s="3355"/>
      <c r="M52" s="3329"/>
      <c r="N52" s="3329"/>
      <c r="O52" s="3329"/>
      <c r="P52" s="3355"/>
      <c r="Q52" s="3363"/>
      <c r="R52" s="3367"/>
      <c r="S52" s="3355"/>
      <c r="T52" s="3355"/>
      <c r="U52" s="657" t="s">
        <v>570</v>
      </c>
      <c r="V52" s="733">
        <v>5000000</v>
      </c>
      <c r="W52" s="732">
        <v>61</v>
      </c>
      <c r="X52" s="3329"/>
      <c r="Y52" s="2328"/>
      <c r="Z52" s="2328"/>
      <c r="AA52" s="2328"/>
      <c r="AB52" s="2328"/>
      <c r="AC52" s="2328"/>
      <c r="AD52" s="2328"/>
      <c r="AE52" s="2328"/>
      <c r="AF52" s="2328"/>
      <c r="AG52" s="2328"/>
      <c r="AH52" s="2328"/>
      <c r="AI52" s="2328"/>
      <c r="AJ52" s="2328"/>
      <c r="AK52" s="2328"/>
      <c r="AL52" s="2328"/>
      <c r="AM52" s="2328"/>
      <c r="AN52" s="2328"/>
      <c r="AO52" s="2328"/>
      <c r="AP52" s="2328"/>
      <c r="AQ52" s="3370"/>
    </row>
    <row r="53" spans="1:50" s="718" customFormat="1" ht="42.75" x14ac:dyDescent="0.2">
      <c r="A53" s="715"/>
      <c r="B53" s="716"/>
      <c r="C53" s="717"/>
      <c r="D53" s="716"/>
      <c r="E53" s="716"/>
      <c r="F53" s="717"/>
      <c r="G53" s="719"/>
      <c r="H53" s="716"/>
      <c r="I53" s="717"/>
      <c r="J53" s="3329"/>
      <c r="K53" s="3355"/>
      <c r="L53" s="3355"/>
      <c r="M53" s="3329"/>
      <c r="N53" s="3329"/>
      <c r="O53" s="3329"/>
      <c r="P53" s="3355"/>
      <c r="Q53" s="3363"/>
      <c r="R53" s="3367"/>
      <c r="S53" s="3355"/>
      <c r="T53" s="3355"/>
      <c r="U53" s="657" t="s">
        <v>571</v>
      </c>
      <c r="V53" s="733">
        <v>5000000</v>
      </c>
      <c r="W53" s="732">
        <v>61</v>
      </c>
      <c r="X53" s="3329"/>
      <c r="Y53" s="2328"/>
      <c r="Z53" s="2328"/>
      <c r="AA53" s="2328"/>
      <c r="AB53" s="2328"/>
      <c r="AC53" s="2328"/>
      <c r="AD53" s="2328"/>
      <c r="AE53" s="2328"/>
      <c r="AF53" s="2328"/>
      <c r="AG53" s="2328"/>
      <c r="AH53" s="2328"/>
      <c r="AI53" s="2328"/>
      <c r="AJ53" s="2328"/>
      <c r="AK53" s="2328"/>
      <c r="AL53" s="2328"/>
      <c r="AM53" s="2328"/>
      <c r="AN53" s="2328"/>
      <c r="AO53" s="2328"/>
      <c r="AP53" s="2328"/>
      <c r="AQ53" s="3370"/>
    </row>
    <row r="54" spans="1:50" s="718" customFormat="1" ht="57.75" customHeight="1" x14ac:dyDescent="0.2">
      <c r="A54" s="715"/>
      <c r="B54" s="716"/>
      <c r="C54" s="717"/>
      <c r="D54" s="716"/>
      <c r="E54" s="716"/>
      <c r="F54" s="717"/>
      <c r="G54" s="719"/>
      <c r="H54" s="716"/>
      <c r="I54" s="717"/>
      <c r="J54" s="3329"/>
      <c r="K54" s="3355"/>
      <c r="L54" s="3355"/>
      <c r="M54" s="3329"/>
      <c r="N54" s="3329"/>
      <c r="O54" s="3329"/>
      <c r="P54" s="3355"/>
      <c r="Q54" s="3363"/>
      <c r="R54" s="3367"/>
      <c r="S54" s="3355"/>
      <c r="T54" s="3355"/>
      <c r="U54" s="657" t="s">
        <v>572</v>
      </c>
      <c r="V54" s="733">
        <v>5000000</v>
      </c>
      <c r="W54" s="732">
        <v>61</v>
      </c>
      <c r="X54" s="3329"/>
      <c r="Y54" s="2328"/>
      <c r="Z54" s="2328"/>
      <c r="AA54" s="2328"/>
      <c r="AB54" s="2328"/>
      <c r="AC54" s="2328"/>
      <c r="AD54" s="2328"/>
      <c r="AE54" s="2328"/>
      <c r="AF54" s="2328"/>
      <c r="AG54" s="2328"/>
      <c r="AH54" s="2328"/>
      <c r="AI54" s="2328"/>
      <c r="AJ54" s="2328"/>
      <c r="AK54" s="2328"/>
      <c r="AL54" s="2328"/>
      <c r="AM54" s="2328"/>
      <c r="AN54" s="2328"/>
      <c r="AO54" s="2328"/>
      <c r="AP54" s="2328"/>
      <c r="AQ54" s="3370"/>
    </row>
    <row r="55" spans="1:50" s="718" customFormat="1" ht="60" customHeight="1" x14ac:dyDescent="0.2">
      <c r="A55" s="715"/>
      <c r="B55" s="716"/>
      <c r="C55" s="717"/>
      <c r="D55" s="716"/>
      <c r="E55" s="716"/>
      <c r="F55" s="717"/>
      <c r="G55" s="719"/>
      <c r="H55" s="716"/>
      <c r="I55" s="717"/>
      <c r="J55" s="3329"/>
      <c r="K55" s="3355"/>
      <c r="L55" s="3355"/>
      <c r="M55" s="3329"/>
      <c r="N55" s="3329"/>
      <c r="O55" s="3329"/>
      <c r="P55" s="3355"/>
      <c r="Q55" s="3363"/>
      <c r="R55" s="3367"/>
      <c r="S55" s="3355"/>
      <c r="T55" s="3355"/>
      <c r="U55" s="657" t="s">
        <v>573</v>
      </c>
      <c r="V55" s="733">
        <v>5000000</v>
      </c>
      <c r="W55" s="732">
        <v>61</v>
      </c>
      <c r="X55" s="3329"/>
      <c r="Y55" s="2328"/>
      <c r="Z55" s="2328"/>
      <c r="AA55" s="2328"/>
      <c r="AB55" s="2328"/>
      <c r="AC55" s="2328"/>
      <c r="AD55" s="2328"/>
      <c r="AE55" s="2328"/>
      <c r="AF55" s="2328"/>
      <c r="AG55" s="2328"/>
      <c r="AH55" s="2328"/>
      <c r="AI55" s="2328"/>
      <c r="AJ55" s="2328"/>
      <c r="AK55" s="2328"/>
      <c r="AL55" s="2328"/>
      <c r="AM55" s="2328"/>
      <c r="AN55" s="2328"/>
      <c r="AO55" s="2328"/>
      <c r="AP55" s="2328"/>
      <c r="AQ55" s="3370"/>
    </row>
    <row r="56" spans="1:50" s="718" customFormat="1" ht="57" x14ac:dyDescent="0.2">
      <c r="A56" s="715"/>
      <c r="B56" s="716"/>
      <c r="C56" s="717"/>
      <c r="D56" s="716"/>
      <c r="E56" s="716"/>
      <c r="F56" s="717"/>
      <c r="G56" s="719"/>
      <c r="H56" s="716"/>
      <c r="I56" s="717"/>
      <c r="J56" s="3329"/>
      <c r="K56" s="3355"/>
      <c r="L56" s="3355"/>
      <c r="M56" s="3329"/>
      <c r="N56" s="3329"/>
      <c r="O56" s="3329"/>
      <c r="P56" s="3355"/>
      <c r="Q56" s="3363"/>
      <c r="R56" s="3367"/>
      <c r="S56" s="3355"/>
      <c r="T56" s="3355"/>
      <c r="U56" s="657" t="s">
        <v>567</v>
      </c>
      <c r="V56" s="733">
        <v>5000000</v>
      </c>
      <c r="W56" s="732">
        <v>61</v>
      </c>
      <c r="X56" s="3329"/>
      <c r="Y56" s="2328"/>
      <c r="Z56" s="2328"/>
      <c r="AA56" s="2328"/>
      <c r="AB56" s="2328"/>
      <c r="AC56" s="2328"/>
      <c r="AD56" s="2328"/>
      <c r="AE56" s="2328"/>
      <c r="AF56" s="2328"/>
      <c r="AG56" s="2328"/>
      <c r="AH56" s="2328"/>
      <c r="AI56" s="2328"/>
      <c r="AJ56" s="2328"/>
      <c r="AK56" s="2328"/>
      <c r="AL56" s="2328"/>
      <c r="AM56" s="2328"/>
      <c r="AN56" s="2328"/>
      <c r="AO56" s="2328"/>
      <c r="AP56" s="2328"/>
      <c r="AQ56" s="3370"/>
    </row>
    <row r="57" spans="1:50" s="718" customFormat="1" ht="60" customHeight="1" x14ac:dyDescent="0.2">
      <c r="A57" s="715"/>
      <c r="B57" s="716"/>
      <c r="C57" s="717"/>
      <c r="D57" s="716"/>
      <c r="E57" s="716"/>
      <c r="F57" s="717"/>
      <c r="G57" s="719"/>
      <c r="H57" s="716"/>
      <c r="I57" s="717"/>
      <c r="J57" s="3329"/>
      <c r="K57" s="3355"/>
      <c r="L57" s="3355"/>
      <c r="M57" s="3329"/>
      <c r="N57" s="3329"/>
      <c r="O57" s="3329"/>
      <c r="P57" s="3355"/>
      <c r="Q57" s="3363"/>
      <c r="R57" s="3367"/>
      <c r="S57" s="3355"/>
      <c r="T57" s="3355"/>
      <c r="U57" s="657" t="s">
        <v>566</v>
      </c>
      <c r="V57" s="733">
        <v>5000000</v>
      </c>
      <c r="W57" s="732">
        <v>61</v>
      </c>
      <c r="X57" s="3329"/>
      <c r="Y57" s="2328"/>
      <c r="Z57" s="2328"/>
      <c r="AA57" s="2328"/>
      <c r="AB57" s="2328"/>
      <c r="AC57" s="2328"/>
      <c r="AD57" s="2328"/>
      <c r="AE57" s="2328"/>
      <c r="AF57" s="2328"/>
      <c r="AG57" s="2328"/>
      <c r="AH57" s="2328"/>
      <c r="AI57" s="2328"/>
      <c r="AJ57" s="2328"/>
      <c r="AK57" s="2328"/>
      <c r="AL57" s="2328"/>
      <c r="AM57" s="2328"/>
      <c r="AN57" s="2328"/>
      <c r="AO57" s="2328"/>
      <c r="AP57" s="2328"/>
      <c r="AQ57" s="3370"/>
    </row>
    <row r="58" spans="1:50" s="718" customFormat="1" ht="52.5" customHeight="1" x14ac:dyDescent="0.2">
      <c r="A58" s="715"/>
      <c r="B58" s="716"/>
      <c r="C58" s="717"/>
      <c r="D58" s="716"/>
      <c r="E58" s="716"/>
      <c r="F58" s="717"/>
      <c r="G58" s="719"/>
      <c r="H58" s="716"/>
      <c r="I58" s="717"/>
      <c r="J58" s="3330"/>
      <c r="K58" s="3365"/>
      <c r="L58" s="3365"/>
      <c r="M58" s="3330"/>
      <c r="N58" s="3329"/>
      <c r="O58" s="3329"/>
      <c r="P58" s="3355"/>
      <c r="Q58" s="3364"/>
      <c r="R58" s="3367"/>
      <c r="S58" s="3355"/>
      <c r="T58" s="3355"/>
      <c r="U58" s="657" t="s">
        <v>574</v>
      </c>
      <c r="V58" s="733">
        <v>5000000</v>
      </c>
      <c r="W58" s="732">
        <v>61</v>
      </c>
      <c r="X58" s="3329"/>
      <c r="Y58" s="2328"/>
      <c r="Z58" s="2328"/>
      <c r="AA58" s="2328"/>
      <c r="AB58" s="2328"/>
      <c r="AC58" s="2328"/>
      <c r="AD58" s="2328"/>
      <c r="AE58" s="2328"/>
      <c r="AF58" s="2328"/>
      <c r="AG58" s="2328"/>
      <c r="AH58" s="2328"/>
      <c r="AI58" s="2328"/>
      <c r="AJ58" s="2328"/>
      <c r="AK58" s="2328"/>
      <c r="AL58" s="2328"/>
      <c r="AM58" s="2328"/>
      <c r="AN58" s="2328"/>
      <c r="AO58" s="2328"/>
      <c r="AP58" s="2328"/>
      <c r="AQ58" s="3370"/>
    </row>
    <row r="59" spans="1:50" s="718" customFormat="1" ht="75" customHeight="1" x14ac:dyDescent="0.2">
      <c r="A59" s="715"/>
      <c r="B59" s="716"/>
      <c r="C59" s="717"/>
      <c r="D59" s="716"/>
      <c r="E59" s="716"/>
      <c r="F59" s="717"/>
      <c r="G59" s="719"/>
      <c r="H59" s="716"/>
      <c r="I59" s="717"/>
      <c r="J59" s="3328">
        <v>135</v>
      </c>
      <c r="K59" s="3354" t="s">
        <v>575</v>
      </c>
      <c r="L59" s="3354" t="s">
        <v>576</v>
      </c>
      <c r="M59" s="3328">
        <v>12</v>
      </c>
      <c r="N59" s="3329"/>
      <c r="O59" s="3329"/>
      <c r="P59" s="3355"/>
      <c r="Q59" s="3362">
        <f>(V59+V60+V61+V62+V63)/R38</f>
        <v>0.21621621621621623</v>
      </c>
      <c r="R59" s="3367"/>
      <c r="S59" s="3355"/>
      <c r="T59" s="3355"/>
      <c r="U59" s="657" t="s">
        <v>577</v>
      </c>
      <c r="V59" s="733">
        <v>8000000</v>
      </c>
      <c r="W59" s="732">
        <v>61</v>
      </c>
      <c r="X59" s="3329"/>
      <c r="Y59" s="2328"/>
      <c r="Z59" s="2328"/>
      <c r="AA59" s="2328"/>
      <c r="AB59" s="2328"/>
      <c r="AC59" s="2328"/>
      <c r="AD59" s="2328"/>
      <c r="AE59" s="2328"/>
      <c r="AF59" s="2328"/>
      <c r="AG59" s="2328"/>
      <c r="AH59" s="2328"/>
      <c r="AI59" s="2328"/>
      <c r="AJ59" s="2328"/>
      <c r="AK59" s="2328"/>
      <c r="AL59" s="2328"/>
      <c r="AM59" s="2328"/>
      <c r="AN59" s="2328"/>
      <c r="AO59" s="2328"/>
      <c r="AP59" s="2328"/>
      <c r="AQ59" s="3370"/>
      <c r="AV59" s="720"/>
      <c r="AW59" s="722"/>
      <c r="AX59" s="721"/>
    </row>
    <row r="60" spans="1:50" s="718" customFormat="1" ht="57" x14ac:dyDescent="0.2">
      <c r="A60" s="715"/>
      <c r="B60" s="716"/>
      <c r="C60" s="717"/>
      <c r="D60" s="716"/>
      <c r="E60" s="716"/>
      <c r="F60" s="717"/>
      <c r="G60" s="719"/>
      <c r="H60" s="716"/>
      <c r="I60" s="717"/>
      <c r="J60" s="3329"/>
      <c r="K60" s="3355"/>
      <c r="L60" s="3355"/>
      <c r="M60" s="3329"/>
      <c r="N60" s="3329"/>
      <c r="O60" s="3329"/>
      <c r="P60" s="3355"/>
      <c r="Q60" s="3363"/>
      <c r="R60" s="3367"/>
      <c r="S60" s="3355"/>
      <c r="T60" s="3355"/>
      <c r="U60" s="657" t="s">
        <v>578</v>
      </c>
      <c r="V60" s="733">
        <v>10000000</v>
      </c>
      <c r="W60" s="732">
        <v>61</v>
      </c>
      <c r="X60" s="3329"/>
      <c r="Y60" s="2328"/>
      <c r="Z60" s="2328"/>
      <c r="AA60" s="2328"/>
      <c r="AB60" s="2328"/>
      <c r="AC60" s="2328"/>
      <c r="AD60" s="2328"/>
      <c r="AE60" s="2328"/>
      <c r="AF60" s="2328"/>
      <c r="AG60" s="2328"/>
      <c r="AH60" s="2328"/>
      <c r="AI60" s="2328"/>
      <c r="AJ60" s="2328"/>
      <c r="AK60" s="2328"/>
      <c r="AL60" s="2328"/>
      <c r="AM60" s="2328"/>
      <c r="AN60" s="2328"/>
      <c r="AO60" s="2328"/>
      <c r="AP60" s="2328"/>
      <c r="AQ60" s="3370"/>
    </row>
    <row r="61" spans="1:50" s="718" customFormat="1" ht="42.75" x14ac:dyDescent="0.2">
      <c r="A61" s="715"/>
      <c r="B61" s="716"/>
      <c r="C61" s="717"/>
      <c r="D61" s="716"/>
      <c r="E61" s="716"/>
      <c r="F61" s="717"/>
      <c r="G61" s="719"/>
      <c r="H61" s="716"/>
      <c r="I61" s="717"/>
      <c r="J61" s="3329"/>
      <c r="K61" s="3355"/>
      <c r="L61" s="3355"/>
      <c r="M61" s="3329"/>
      <c r="N61" s="3329"/>
      <c r="O61" s="3329"/>
      <c r="P61" s="3355"/>
      <c r="Q61" s="3363"/>
      <c r="R61" s="3367"/>
      <c r="S61" s="3355"/>
      <c r="T61" s="3355"/>
      <c r="U61" s="657" t="s">
        <v>579</v>
      </c>
      <c r="V61" s="733">
        <v>4000000</v>
      </c>
      <c r="W61" s="732">
        <v>61</v>
      </c>
      <c r="X61" s="3329"/>
      <c r="Y61" s="2328"/>
      <c r="Z61" s="2328"/>
      <c r="AA61" s="2328"/>
      <c r="AB61" s="2328"/>
      <c r="AC61" s="2328"/>
      <c r="AD61" s="2328"/>
      <c r="AE61" s="2328"/>
      <c r="AF61" s="2328"/>
      <c r="AG61" s="2328"/>
      <c r="AH61" s="2328"/>
      <c r="AI61" s="2328"/>
      <c r="AJ61" s="2328"/>
      <c r="AK61" s="2328"/>
      <c r="AL61" s="2328"/>
      <c r="AM61" s="2328"/>
      <c r="AN61" s="2328"/>
      <c r="AO61" s="2328"/>
      <c r="AP61" s="2328"/>
      <c r="AQ61" s="3370"/>
    </row>
    <row r="62" spans="1:50" s="718" customFormat="1" ht="42.75" x14ac:dyDescent="0.2">
      <c r="A62" s="715"/>
      <c r="B62" s="716"/>
      <c r="C62" s="717"/>
      <c r="D62" s="716"/>
      <c r="E62" s="716"/>
      <c r="F62" s="717"/>
      <c r="G62" s="719"/>
      <c r="H62" s="716"/>
      <c r="I62" s="717"/>
      <c r="J62" s="3329"/>
      <c r="K62" s="3355"/>
      <c r="L62" s="3355"/>
      <c r="M62" s="3329"/>
      <c r="N62" s="3329"/>
      <c r="O62" s="3329"/>
      <c r="P62" s="3355"/>
      <c r="Q62" s="3363"/>
      <c r="R62" s="3367"/>
      <c r="S62" s="3355"/>
      <c r="T62" s="3355"/>
      <c r="U62" s="657" t="s">
        <v>580</v>
      </c>
      <c r="V62" s="733">
        <v>6000000</v>
      </c>
      <c r="W62" s="732">
        <v>61</v>
      </c>
      <c r="X62" s="3329"/>
      <c r="Y62" s="2328"/>
      <c r="Z62" s="2328"/>
      <c r="AA62" s="2328"/>
      <c r="AB62" s="2328"/>
      <c r="AC62" s="2328"/>
      <c r="AD62" s="2328"/>
      <c r="AE62" s="2328"/>
      <c r="AF62" s="2328"/>
      <c r="AG62" s="2328"/>
      <c r="AH62" s="2328"/>
      <c r="AI62" s="2328"/>
      <c r="AJ62" s="2328"/>
      <c r="AK62" s="2328"/>
      <c r="AL62" s="2328"/>
      <c r="AM62" s="2328"/>
      <c r="AN62" s="2328"/>
      <c r="AO62" s="2328"/>
      <c r="AP62" s="2328"/>
      <c r="AQ62" s="3370"/>
    </row>
    <row r="63" spans="1:50" s="718" customFormat="1" ht="42.75" x14ac:dyDescent="0.2">
      <c r="A63" s="715"/>
      <c r="B63" s="716"/>
      <c r="C63" s="717"/>
      <c r="D63" s="716"/>
      <c r="E63" s="716"/>
      <c r="F63" s="717"/>
      <c r="G63" s="723"/>
      <c r="H63" s="724"/>
      <c r="I63" s="725"/>
      <c r="J63" s="3330"/>
      <c r="K63" s="3365"/>
      <c r="L63" s="3365"/>
      <c r="M63" s="3330"/>
      <c r="N63" s="3330"/>
      <c r="O63" s="3330"/>
      <c r="P63" s="3365"/>
      <c r="Q63" s="3364"/>
      <c r="R63" s="3368"/>
      <c r="S63" s="3365"/>
      <c r="T63" s="3365"/>
      <c r="U63" s="657" t="s">
        <v>581</v>
      </c>
      <c r="V63" s="733">
        <v>4000000</v>
      </c>
      <c r="W63" s="732">
        <v>61</v>
      </c>
      <c r="X63" s="3330"/>
      <c r="Y63" s="3124"/>
      <c r="Z63" s="3124"/>
      <c r="AA63" s="3124"/>
      <c r="AB63" s="3124"/>
      <c r="AC63" s="3124"/>
      <c r="AD63" s="3124"/>
      <c r="AE63" s="3124"/>
      <c r="AF63" s="3124"/>
      <c r="AG63" s="3124"/>
      <c r="AH63" s="3124"/>
      <c r="AI63" s="3124"/>
      <c r="AJ63" s="3124"/>
      <c r="AK63" s="3124"/>
      <c r="AL63" s="3124"/>
      <c r="AM63" s="3124"/>
      <c r="AN63" s="3124"/>
      <c r="AO63" s="3124"/>
      <c r="AP63" s="3124"/>
      <c r="AQ63" s="3371"/>
    </row>
    <row r="64" spans="1:50" ht="33" customHeight="1" x14ac:dyDescent="0.2">
      <c r="A64" s="684"/>
      <c r="B64" s="685"/>
      <c r="C64" s="686"/>
      <c r="D64" s="685"/>
      <c r="E64" s="685"/>
      <c r="F64" s="686"/>
      <c r="G64" s="711">
        <v>38</v>
      </c>
      <c r="H64" s="688" t="s">
        <v>582</v>
      </c>
      <c r="I64" s="688"/>
      <c r="J64" s="690"/>
      <c r="K64" s="689"/>
      <c r="L64" s="688"/>
      <c r="M64" s="688"/>
      <c r="N64" s="690"/>
      <c r="O64" s="688"/>
      <c r="P64" s="689"/>
      <c r="Q64" s="688"/>
      <c r="R64" s="712"/>
      <c r="S64" s="688"/>
      <c r="T64" s="689"/>
      <c r="U64" s="689"/>
      <c r="V64" s="713"/>
      <c r="W64" s="714"/>
      <c r="X64" s="690"/>
      <c r="Y64" s="690"/>
      <c r="Z64" s="690"/>
      <c r="AA64" s="690"/>
      <c r="AB64" s="690"/>
      <c r="AC64" s="690"/>
      <c r="AD64" s="690"/>
      <c r="AE64" s="690"/>
      <c r="AF64" s="690"/>
      <c r="AG64" s="690"/>
      <c r="AH64" s="690"/>
      <c r="AI64" s="690"/>
      <c r="AJ64" s="690"/>
      <c r="AK64" s="690"/>
      <c r="AL64" s="690"/>
      <c r="AM64" s="690"/>
      <c r="AN64" s="690"/>
      <c r="AO64" s="688"/>
      <c r="AP64" s="688"/>
      <c r="AQ64" s="695"/>
    </row>
    <row r="65" spans="1:43" s="718" customFormat="1" ht="75" customHeight="1" x14ac:dyDescent="0.2">
      <c r="A65" s="726"/>
      <c r="B65" s="727"/>
      <c r="C65" s="728"/>
      <c r="D65" s="727"/>
      <c r="E65" s="727"/>
      <c r="F65" s="728"/>
      <c r="G65" s="1207"/>
      <c r="H65" s="1208"/>
      <c r="I65" s="1209"/>
      <c r="J65" s="3328">
        <v>136</v>
      </c>
      <c r="K65" s="3354" t="s">
        <v>583</v>
      </c>
      <c r="L65" s="3354" t="s">
        <v>584</v>
      </c>
      <c r="M65" s="3328">
        <v>12</v>
      </c>
      <c r="N65" s="3328" t="s">
        <v>585</v>
      </c>
      <c r="O65" s="3328" t="s">
        <v>1997</v>
      </c>
      <c r="P65" s="3354" t="s">
        <v>586</v>
      </c>
      <c r="Q65" s="3362">
        <f>(V65+V66+V67+V68+V69)/R65</f>
        <v>0.2857142857142857</v>
      </c>
      <c r="R65" s="3366">
        <f>SUM(V65:V82)</f>
        <v>140000000</v>
      </c>
      <c r="S65" s="3354" t="s">
        <v>587</v>
      </c>
      <c r="T65" s="3354" t="s">
        <v>588</v>
      </c>
      <c r="U65" s="729" t="s">
        <v>589</v>
      </c>
      <c r="V65" s="733">
        <v>11140000</v>
      </c>
      <c r="W65" s="732">
        <v>61</v>
      </c>
      <c r="X65" s="3328" t="s">
        <v>1980</v>
      </c>
      <c r="Y65" s="3311">
        <v>292684</v>
      </c>
      <c r="Z65" s="3311">
        <v>282326</v>
      </c>
      <c r="AA65" s="3311">
        <v>135912</v>
      </c>
      <c r="AB65" s="3311">
        <v>45122</v>
      </c>
      <c r="AC65" s="3311">
        <f>SUM(AC38)</f>
        <v>365607</v>
      </c>
      <c r="AD65" s="3311">
        <f>SUM(AD38)</f>
        <v>75612</v>
      </c>
      <c r="AE65" s="3311">
        <f>SUM(AE38)</f>
        <v>2145</v>
      </c>
      <c r="AF65" s="3311">
        <v>12718</v>
      </c>
      <c r="AG65" s="3311">
        <v>26</v>
      </c>
      <c r="AH65" s="3311">
        <v>37</v>
      </c>
      <c r="AI65" s="3311" t="s">
        <v>504</v>
      </c>
      <c r="AJ65" s="3311" t="s">
        <v>504</v>
      </c>
      <c r="AK65" s="3311">
        <v>53164</v>
      </c>
      <c r="AL65" s="3311">
        <v>16982</v>
      </c>
      <c r="AM65" s="3311">
        <v>60013</v>
      </c>
      <c r="AN65" s="3311">
        <v>575010</v>
      </c>
      <c r="AO65" s="3311">
        <v>43467</v>
      </c>
      <c r="AP65" s="3311">
        <v>43830</v>
      </c>
      <c r="AQ65" s="3411" t="s">
        <v>2021</v>
      </c>
    </row>
    <row r="66" spans="1:43" s="718" customFormat="1" ht="42.75" x14ac:dyDescent="0.2">
      <c r="A66" s="726"/>
      <c r="B66" s="727"/>
      <c r="C66" s="728"/>
      <c r="D66" s="727"/>
      <c r="E66" s="727"/>
      <c r="F66" s="728"/>
      <c r="G66" s="730"/>
      <c r="H66" s="727"/>
      <c r="I66" s="728"/>
      <c r="J66" s="3329"/>
      <c r="K66" s="3355"/>
      <c r="L66" s="3355"/>
      <c r="M66" s="3329"/>
      <c r="N66" s="3329"/>
      <c r="O66" s="3329"/>
      <c r="P66" s="3355"/>
      <c r="Q66" s="3363"/>
      <c r="R66" s="3367"/>
      <c r="S66" s="3355"/>
      <c r="T66" s="3355"/>
      <c r="U66" s="731" t="s">
        <v>590</v>
      </c>
      <c r="V66" s="733">
        <v>8284000</v>
      </c>
      <c r="W66" s="732">
        <v>61</v>
      </c>
      <c r="X66" s="3329"/>
      <c r="Y66" s="3312"/>
      <c r="Z66" s="3312"/>
      <c r="AA66" s="3312"/>
      <c r="AB66" s="3312"/>
      <c r="AC66" s="3312"/>
      <c r="AD66" s="3312"/>
      <c r="AE66" s="3312"/>
      <c r="AF66" s="3312"/>
      <c r="AG66" s="3312"/>
      <c r="AH66" s="3312"/>
      <c r="AI66" s="3312"/>
      <c r="AJ66" s="3312"/>
      <c r="AK66" s="3312"/>
      <c r="AL66" s="3312"/>
      <c r="AM66" s="3312"/>
      <c r="AN66" s="3312"/>
      <c r="AO66" s="3312"/>
      <c r="AP66" s="3312"/>
      <c r="AQ66" s="3412"/>
    </row>
    <row r="67" spans="1:43" s="718" customFormat="1" ht="34.5" customHeight="1" x14ac:dyDescent="0.2">
      <c r="A67" s="726"/>
      <c r="B67" s="727"/>
      <c r="C67" s="728"/>
      <c r="D67" s="727"/>
      <c r="E67" s="727"/>
      <c r="F67" s="728"/>
      <c r="G67" s="730"/>
      <c r="H67" s="727"/>
      <c r="I67" s="728"/>
      <c r="J67" s="3329"/>
      <c r="K67" s="3355"/>
      <c r="L67" s="3355"/>
      <c r="M67" s="3329"/>
      <c r="N67" s="3329"/>
      <c r="O67" s="3329"/>
      <c r="P67" s="3355"/>
      <c r="Q67" s="3363"/>
      <c r="R67" s="3367"/>
      <c r="S67" s="3355"/>
      <c r="T67" s="3355"/>
      <c r="U67" s="657" t="s">
        <v>591</v>
      </c>
      <c r="V67" s="733">
        <v>5432000</v>
      </c>
      <c r="W67" s="732">
        <v>61</v>
      </c>
      <c r="X67" s="3329"/>
      <c r="Y67" s="3312"/>
      <c r="Z67" s="3312"/>
      <c r="AA67" s="3312"/>
      <c r="AB67" s="3312"/>
      <c r="AC67" s="3312"/>
      <c r="AD67" s="3312"/>
      <c r="AE67" s="3312"/>
      <c r="AF67" s="3312"/>
      <c r="AG67" s="3312"/>
      <c r="AH67" s="3312"/>
      <c r="AI67" s="3312"/>
      <c r="AJ67" s="3312"/>
      <c r="AK67" s="3312"/>
      <c r="AL67" s="3312"/>
      <c r="AM67" s="3312"/>
      <c r="AN67" s="3312"/>
      <c r="AO67" s="3312"/>
      <c r="AP67" s="3312"/>
      <c r="AQ67" s="3412"/>
    </row>
    <row r="68" spans="1:43" s="718" customFormat="1" ht="40.5" customHeight="1" x14ac:dyDescent="0.2">
      <c r="A68" s="726"/>
      <c r="B68" s="727"/>
      <c r="C68" s="728"/>
      <c r="D68" s="727"/>
      <c r="E68" s="727"/>
      <c r="F68" s="728"/>
      <c r="G68" s="730"/>
      <c r="H68" s="727"/>
      <c r="I68" s="728"/>
      <c r="J68" s="3329"/>
      <c r="K68" s="3355"/>
      <c r="L68" s="3355"/>
      <c r="M68" s="3329"/>
      <c r="N68" s="3329"/>
      <c r="O68" s="3329"/>
      <c r="P68" s="3355"/>
      <c r="Q68" s="3363"/>
      <c r="R68" s="3367"/>
      <c r="S68" s="3355"/>
      <c r="T68" s="3355"/>
      <c r="U68" s="657" t="s">
        <v>592</v>
      </c>
      <c r="V68" s="733">
        <v>6860000</v>
      </c>
      <c r="W68" s="732">
        <v>61</v>
      </c>
      <c r="X68" s="3329"/>
      <c r="Y68" s="3312"/>
      <c r="Z68" s="3312"/>
      <c r="AA68" s="3312"/>
      <c r="AB68" s="3312"/>
      <c r="AC68" s="3312"/>
      <c r="AD68" s="3312"/>
      <c r="AE68" s="3312"/>
      <c r="AF68" s="3312"/>
      <c r="AG68" s="3312"/>
      <c r="AH68" s="3312"/>
      <c r="AI68" s="3312"/>
      <c r="AJ68" s="3312"/>
      <c r="AK68" s="3312"/>
      <c r="AL68" s="3312"/>
      <c r="AM68" s="3312"/>
      <c r="AN68" s="3312"/>
      <c r="AO68" s="3312"/>
      <c r="AP68" s="3312"/>
      <c r="AQ68" s="3412"/>
    </row>
    <row r="69" spans="1:43" s="718" customFormat="1" ht="45.75" customHeight="1" x14ac:dyDescent="0.2">
      <c r="A69" s="726"/>
      <c r="B69" s="727"/>
      <c r="C69" s="728"/>
      <c r="D69" s="727"/>
      <c r="E69" s="727"/>
      <c r="F69" s="728"/>
      <c r="G69" s="730"/>
      <c r="H69" s="727"/>
      <c r="I69" s="728"/>
      <c r="J69" s="3329"/>
      <c r="K69" s="3355"/>
      <c r="L69" s="3355"/>
      <c r="M69" s="3329"/>
      <c r="N69" s="3329"/>
      <c r="O69" s="3329"/>
      <c r="P69" s="3355"/>
      <c r="Q69" s="3363"/>
      <c r="R69" s="3367"/>
      <c r="S69" s="3355"/>
      <c r="T69" s="3355"/>
      <c r="U69" s="729" t="s">
        <v>593</v>
      </c>
      <c r="V69" s="733">
        <v>8284000</v>
      </c>
      <c r="W69" s="732">
        <v>61</v>
      </c>
      <c r="X69" s="3329"/>
      <c r="Y69" s="3312"/>
      <c r="Z69" s="3312"/>
      <c r="AA69" s="3312"/>
      <c r="AB69" s="3312"/>
      <c r="AC69" s="3312"/>
      <c r="AD69" s="3312"/>
      <c r="AE69" s="3312"/>
      <c r="AF69" s="3312"/>
      <c r="AG69" s="3312"/>
      <c r="AH69" s="3312"/>
      <c r="AI69" s="3312"/>
      <c r="AJ69" s="3312"/>
      <c r="AK69" s="3312"/>
      <c r="AL69" s="3312"/>
      <c r="AM69" s="3312"/>
      <c r="AN69" s="3312"/>
      <c r="AO69" s="3312"/>
      <c r="AP69" s="3312"/>
      <c r="AQ69" s="3412"/>
    </row>
    <row r="70" spans="1:43" s="718" customFormat="1" ht="57" x14ac:dyDescent="0.2">
      <c r="A70" s="726"/>
      <c r="B70" s="727"/>
      <c r="C70" s="728"/>
      <c r="D70" s="727"/>
      <c r="E70" s="727"/>
      <c r="F70" s="728"/>
      <c r="G70" s="730"/>
      <c r="H70" s="727"/>
      <c r="I70" s="728"/>
      <c r="J70" s="3328">
        <v>137</v>
      </c>
      <c r="K70" s="3354" t="s">
        <v>594</v>
      </c>
      <c r="L70" s="3354" t="s">
        <v>595</v>
      </c>
      <c r="M70" s="3328">
        <v>12</v>
      </c>
      <c r="N70" s="3329"/>
      <c r="O70" s="3329"/>
      <c r="P70" s="3355"/>
      <c r="Q70" s="3362">
        <f>(V70+V74+V71+V72+V73+V75)/R65</f>
        <v>0.42857142857142855</v>
      </c>
      <c r="R70" s="3367"/>
      <c r="S70" s="3355"/>
      <c r="T70" s="3354" t="s">
        <v>596</v>
      </c>
      <c r="U70" s="657" t="s">
        <v>597</v>
      </c>
      <c r="V70" s="733">
        <v>16068000</v>
      </c>
      <c r="W70" s="732">
        <v>61</v>
      </c>
      <c r="X70" s="3329"/>
      <c r="Y70" s="3312"/>
      <c r="Z70" s="3312"/>
      <c r="AA70" s="3312"/>
      <c r="AB70" s="3312"/>
      <c r="AC70" s="3312"/>
      <c r="AD70" s="3312"/>
      <c r="AE70" s="3312"/>
      <c r="AF70" s="3312"/>
      <c r="AG70" s="3312"/>
      <c r="AH70" s="3312"/>
      <c r="AI70" s="3312"/>
      <c r="AJ70" s="3312"/>
      <c r="AK70" s="3312"/>
      <c r="AL70" s="3312"/>
      <c r="AM70" s="3312"/>
      <c r="AN70" s="3312"/>
      <c r="AO70" s="3312"/>
      <c r="AP70" s="3312"/>
      <c r="AQ70" s="3412"/>
    </row>
    <row r="71" spans="1:43" s="718" customFormat="1" ht="57" x14ac:dyDescent="0.2">
      <c r="A71" s="726"/>
      <c r="B71" s="727"/>
      <c r="C71" s="728"/>
      <c r="D71" s="727"/>
      <c r="E71" s="727"/>
      <c r="F71" s="728"/>
      <c r="G71" s="730"/>
      <c r="H71" s="727"/>
      <c r="I71" s="728"/>
      <c r="J71" s="3329"/>
      <c r="K71" s="3355"/>
      <c r="L71" s="3355"/>
      <c r="M71" s="3329"/>
      <c r="N71" s="3329"/>
      <c r="O71" s="3329"/>
      <c r="P71" s="3355"/>
      <c r="Q71" s="3363"/>
      <c r="R71" s="3367"/>
      <c r="S71" s="3355"/>
      <c r="T71" s="3355"/>
      <c r="U71" s="657" t="s">
        <v>598</v>
      </c>
      <c r="V71" s="733">
        <v>11784000</v>
      </c>
      <c r="W71" s="732">
        <v>61</v>
      </c>
      <c r="X71" s="3329"/>
      <c r="Y71" s="3312"/>
      <c r="Z71" s="3312"/>
      <c r="AA71" s="3312"/>
      <c r="AB71" s="3312"/>
      <c r="AC71" s="3312"/>
      <c r="AD71" s="3312"/>
      <c r="AE71" s="3312"/>
      <c r="AF71" s="3312"/>
      <c r="AG71" s="3312"/>
      <c r="AH71" s="3312"/>
      <c r="AI71" s="3312"/>
      <c r="AJ71" s="3312"/>
      <c r="AK71" s="3312"/>
      <c r="AL71" s="3312"/>
      <c r="AM71" s="3312"/>
      <c r="AN71" s="3312"/>
      <c r="AO71" s="3312"/>
      <c r="AP71" s="3312"/>
      <c r="AQ71" s="3412"/>
    </row>
    <row r="72" spans="1:43" s="718" customFormat="1" ht="57" x14ac:dyDescent="0.2">
      <c r="A72" s="726"/>
      <c r="B72" s="727"/>
      <c r="C72" s="728"/>
      <c r="D72" s="727"/>
      <c r="E72" s="727"/>
      <c r="F72" s="728"/>
      <c r="G72" s="730"/>
      <c r="H72" s="727"/>
      <c r="I72" s="728"/>
      <c r="J72" s="3329"/>
      <c r="K72" s="3355"/>
      <c r="L72" s="3355"/>
      <c r="M72" s="3329"/>
      <c r="N72" s="3329"/>
      <c r="O72" s="3329"/>
      <c r="P72" s="3355"/>
      <c r="Q72" s="3363"/>
      <c r="R72" s="3367"/>
      <c r="S72" s="3355"/>
      <c r="T72" s="3355"/>
      <c r="U72" s="729" t="s">
        <v>599</v>
      </c>
      <c r="V72" s="733">
        <v>10000000</v>
      </c>
      <c r="W72" s="732">
        <v>61</v>
      </c>
      <c r="X72" s="3329"/>
      <c r="Y72" s="3312"/>
      <c r="Z72" s="3312"/>
      <c r="AA72" s="3312"/>
      <c r="AB72" s="3312"/>
      <c r="AC72" s="3312"/>
      <c r="AD72" s="3312"/>
      <c r="AE72" s="3312"/>
      <c r="AF72" s="3312"/>
      <c r="AG72" s="3312"/>
      <c r="AH72" s="3312"/>
      <c r="AI72" s="3312"/>
      <c r="AJ72" s="3312"/>
      <c r="AK72" s="3312"/>
      <c r="AL72" s="3312"/>
      <c r="AM72" s="3312"/>
      <c r="AN72" s="3312"/>
      <c r="AO72" s="3312"/>
      <c r="AP72" s="3312"/>
      <c r="AQ72" s="3412"/>
    </row>
    <row r="73" spans="1:43" s="718" customFormat="1" ht="57" x14ac:dyDescent="0.2">
      <c r="A73" s="726"/>
      <c r="B73" s="727"/>
      <c r="C73" s="728"/>
      <c r="D73" s="727"/>
      <c r="E73" s="727"/>
      <c r="F73" s="728"/>
      <c r="G73" s="730"/>
      <c r="H73" s="727"/>
      <c r="I73" s="728"/>
      <c r="J73" s="3329"/>
      <c r="K73" s="3355"/>
      <c r="L73" s="3355"/>
      <c r="M73" s="3329"/>
      <c r="N73" s="3329"/>
      <c r="O73" s="3329"/>
      <c r="P73" s="3355"/>
      <c r="Q73" s="3363"/>
      <c r="R73" s="3367"/>
      <c r="S73" s="3355"/>
      <c r="T73" s="3355"/>
      <c r="U73" s="729" t="s">
        <v>600</v>
      </c>
      <c r="V73" s="733">
        <v>5012000</v>
      </c>
      <c r="W73" s="732">
        <v>61</v>
      </c>
      <c r="X73" s="3329"/>
      <c r="Y73" s="3312"/>
      <c r="Z73" s="3312"/>
      <c r="AA73" s="3312"/>
      <c r="AB73" s="3312"/>
      <c r="AC73" s="3312"/>
      <c r="AD73" s="3312"/>
      <c r="AE73" s="3312"/>
      <c r="AF73" s="3312"/>
      <c r="AG73" s="3312"/>
      <c r="AH73" s="3312"/>
      <c r="AI73" s="3312"/>
      <c r="AJ73" s="3312"/>
      <c r="AK73" s="3312"/>
      <c r="AL73" s="3312"/>
      <c r="AM73" s="3312"/>
      <c r="AN73" s="3312"/>
      <c r="AO73" s="3312"/>
      <c r="AP73" s="3312"/>
      <c r="AQ73" s="3412"/>
    </row>
    <row r="74" spans="1:43" s="718" customFormat="1" ht="42.75" x14ac:dyDescent="0.2">
      <c r="A74" s="726"/>
      <c r="B74" s="727"/>
      <c r="C74" s="728"/>
      <c r="D74" s="727"/>
      <c r="E74" s="727"/>
      <c r="F74" s="728"/>
      <c r="G74" s="730"/>
      <c r="H74" s="727"/>
      <c r="I74" s="728"/>
      <c r="J74" s="3329"/>
      <c r="K74" s="3355"/>
      <c r="L74" s="3355"/>
      <c r="M74" s="3329"/>
      <c r="N74" s="3329"/>
      <c r="O74" s="3329"/>
      <c r="P74" s="3355"/>
      <c r="Q74" s="3363"/>
      <c r="R74" s="3367"/>
      <c r="S74" s="3355"/>
      <c r="T74" s="3355"/>
      <c r="U74" s="494" t="s">
        <v>601</v>
      </c>
      <c r="V74" s="733">
        <v>5352000</v>
      </c>
      <c r="W74" s="732">
        <v>61</v>
      </c>
      <c r="X74" s="3329"/>
      <c r="Y74" s="3312"/>
      <c r="Z74" s="3312"/>
      <c r="AA74" s="3312"/>
      <c r="AB74" s="3312"/>
      <c r="AC74" s="3312"/>
      <c r="AD74" s="3312"/>
      <c r="AE74" s="3312"/>
      <c r="AF74" s="3312"/>
      <c r="AG74" s="3312"/>
      <c r="AH74" s="3312"/>
      <c r="AI74" s="3312"/>
      <c r="AJ74" s="3312"/>
      <c r="AK74" s="3312"/>
      <c r="AL74" s="3312"/>
      <c r="AM74" s="3312"/>
      <c r="AN74" s="3312"/>
      <c r="AO74" s="3312"/>
      <c r="AP74" s="3312"/>
      <c r="AQ74" s="3412"/>
    </row>
    <row r="75" spans="1:43" s="718" customFormat="1" ht="51" customHeight="1" x14ac:dyDescent="0.2">
      <c r="A75" s="726"/>
      <c r="B75" s="727"/>
      <c r="C75" s="728"/>
      <c r="D75" s="727"/>
      <c r="E75" s="727"/>
      <c r="F75" s="728"/>
      <c r="G75" s="730"/>
      <c r="H75" s="727"/>
      <c r="I75" s="728"/>
      <c r="J75" s="3330"/>
      <c r="K75" s="3365"/>
      <c r="L75" s="3365"/>
      <c r="M75" s="3330"/>
      <c r="N75" s="3329"/>
      <c r="O75" s="3329"/>
      <c r="P75" s="3355"/>
      <c r="Q75" s="3364"/>
      <c r="R75" s="3367"/>
      <c r="S75" s="3355"/>
      <c r="T75" s="3365"/>
      <c r="U75" s="657" t="s">
        <v>602</v>
      </c>
      <c r="V75" s="733">
        <v>11784000</v>
      </c>
      <c r="W75" s="732">
        <v>61</v>
      </c>
      <c r="X75" s="3329"/>
      <c r="Y75" s="3312"/>
      <c r="Z75" s="3312"/>
      <c r="AA75" s="3312"/>
      <c r="AB75" s="3312"/>
      <c r="AC75" s="3312"/>
      <c r="AD75" s="3312"/>
      <c r="AE75" s="3312"/>
      <c r="AF75" s="3312"/>
      <c r="AG75" s="3312"/>
      <c r="AH75" s="3312"/>
      <c r="AI75" s="3312"/>
      <c r="AJ75" s="3312"/>
      <c r="AK75" s="3312"/>
      <c r="AL75" s="3312"/>
      <c r="AM75" s="3312"/>
      <c r="AN75" s="3312"/>
      <c r="AO75" s="3312"/>
      <c r="AP75" s="3312"/>
      <c r="AQ75" s="3412"/>
    </row>
    <row r="76" spans="1:43" s="718" customFormat="1" ht="57" x14ac:dyDescent="0.2">
      <c r="A76" s="726"/>
      <c r="B76" s="727"/>
      <c r="C76" s="728"/>
      <c r="D76" s="727"/>
      <c r="E76" s="727"/>
      <c r="F76" s="728"/>
      <c r="G76" s="730"/>
      <c r="H76" s="727"/>
      <c r="I76" s="728"/>
      <c r="J76" s="3328">
        <v>138</v>
      </c>
      <c r="K76" s="3354" t="s">
        <v>603</v>
      </c>
      <c r="L76" s="3354" t="s">
        <v>604</v>
      </c>
      <c r="M76" s="3328">
        <v>12</v>
      </c>
      <c r="N76" s="3329"/>
      <c r="O76" s="3329"/>
      <c r="P76" s="3355"/>
      <c r="Q76" s="3362">
        <f>SUM(V76:V82)/R65</f>
        <v>0.2857142857142857</v>
      </c>
      <c r="R76" s="3367"/>
      <c r="S76" s="3355"/>
      <c r="T76" s="3354" t="s">
        <v>605</v>
      </c>
      <c r="U76" s="729" t="s">
        <v>606</v>
      </c>
      <c r="V76" s="2026">
        <v>2776000</v>
      </c>
      <c r="W76" s="732">
        <v>61</v>
      </c>
      <c r="X76" s="3329"/>
      <c r="Y76" s="3312"/>
      <c r="Z76" s="3312"/>
      <c r="AA76" s="3312"/>
      <c r="AB76" s="3312"/>
      <c r="AC76" s="3312"/>
      <c r="AD76" s="3312"/>
      <c r="AE76" s="3312"/>
      <c r="AF76" s="3312"/>
      <c r="AG76" s="3312"/>
      <c r="AH76" s="3312"/>
      <c r="AI76" s="3312"/>
      <c r="AJ76" s="3312"/>
      <c r="AK76" s="3312"/>
      <c r="AL76" s="3312"/>
      <c r="AM76" s="3312"/>
      <c r="AN76" s="3312"/>
      <c r="AO76" s="3312"/>
      <c r="AP76" s="3312"/>
      <c r="AQ76" s="3412"/>
    </row>
    <row r="77" spans="1:43" s="718" customFormat="1" ht="77.25" customHeight="1" x14ac:dyDescent="0.2">
      <c r="A77" s="726"/>
      <c r="B77" s="727"/>
      <c r="C77" s="728"/>
      <c r="D77" s="727"/>
      <c r="E77" s="727"/>
      <c r="F77" s="728"/>
      <c r="G77" s="730"/>
      <c r="H77" s="727"/>
      <c r="I77" s="728"/>
      <c r="J77" s="3329"/>
      <c r="K77" s="3355"/>
      <c r="L77" s="3355"/>
      <c r="M77" s="3329"/>
      <c r="N77" s="3329"/>
      <c r="O77" s="3329"/>
      <c r="P77" s="3355"/>
      <c r="Q77" s="3363"/>
      <c r="R77" s="3367"/>
      <c r="S77" s="3355"/>
      <c r="T77" s="3355"/>
      <c r="U77" s="729" t="s">
        <v>607</v>
      </c>
      <c r="V77" s="733">
        <v>7140000</v>
      </c>
      <c r="W77" s="732">
        <v>61</v>
      </c>
      <c r="X77" s="3329"/>
      <c r="Y77" s="3312"/>
      <c r="Z77" s="3312"/>
      <c r="AA77" s="3312"/>
      <c r="AB77" s="3312"/>
      <c r="AC77" s="3312"/>
      <c r="AD77" s="3312"/>
      <c r="AE77" s="3312"/>
      <c r="AF77" s="3312"/>
      <c r="AG77" s="3312"/>
      <c r="AH77" s="3312"/>
      <c r="AI77" s="3312"/>
      <c r="AJ77" s="3312"/>
      <c r="AK77" s="3312"/>
      <c r="AL77" s="3312"/>
      <c r="AM77" s="3312"/>
      <c r="AN77" s="3312"/>
      <c r="AO77" s="3312"/>
      <c r="AP77" s="3312"/>
      <c r="AQ77" s="3412"/>
    </row>
    <row r="78" spans="1:43" s="718" customFormat="1" ht="114" x14ac:dyDescent="0.2">
      <c r="A78" s="726"/>
      <c r="B78" s="727"/>
      <c r="C78" s="728"/>
      <c r="D78" s="727"/>
      <c r="E78" s="727"/>
      <c r="F78" s="728"/>
      <c r="G78" s="730"/>
      <c r="H78" s="727"/>
      <c r="I78" s="728"/>
      <c r="J78" s="3329"/>
      <c r="K78" s="3355"/>
      <c r="L78" s="3355"/>
      <c r="M78" s="3329"/>
      <c r="N78" s="3329"/>
      <c r="O78" s="3329"/>
      <c r="P78" s="3355"/>
      <c r="Q78" s="3363"/>
      <c r="R78" s="3367"/>
      <c r="S78" s="3355"/>
      <c r="T78" s="3355"/>
      <c r="U78" s="423" t="s">
        <v>608</v>
      </c>
      <c r="V78" s="733">
        <v>10092000</v>
      </c>
      <c r="W78" s="732">
        <v>61</v>
      </c>
      <c r="X78" s="3329"/>
      <c r="Y78" s="3312"/>
      <c r="Z78" s="3312"/>
      <c r="AA78" s="3312"/>
      <c r="AB78" s="3312"/>
      <c r="AC78" s="3312"/>
      <c r="AD78" s="3312"/>
      <c r="AE78" s="3312"/>
      <c r="AF78" s="3312"/>
      <c r="AG78" s="3312"/>
      <c r="AH78" s="3312"/>
      <c r="AI78" s="3312"/>
      <c r="AJ78" s="3312"/>
      <c r="AK78" s="3312"/>
      <c r="AL78" s="3312"/>
      <c r="AM78" s="3312"/>
      <c r="AN78" s="3312"/>
      <c r="AO78" s="3312"/>
      <c r="AP78" s="3312"/>
      <c r="AQ78" s="3412"/>
    </row>
    <row r="79" spans="1:43" s="718" customFormat="1" ht="58.5" customHeight="1" x14ac:dyDescent="0.2">
      <c r="A79" s="726"/>
      <c r="B79" s="727"/>
      <c r="C79" s="728"/>
      <c r="D79" s="727"/>
      <c r="E79" s="727"/>
      <c r="F79" s="728"/>
      <c r="G79" s="730"/>
      <c r="H79" s="727"/>
      <c r="I79" s="728"/>
      <c r="J79" s="3329"/>
      <c r="K79" s="3355"/>
      <c r="L79" s="3355"/>
      <c r="M79" s="3329"/>
      <c r="N79" s="3329"/>
      <c r="O79" s="3329"/>
      <c r="P79" s="3355"/>
      <c r="Q79" s="3363"/>
      <c r="R79" s="3367"/>
      <c r="S79" s="3355"/>
      <c r="T79" s="3355"/>
      <c r="U79" s="729" t="s">
        <v>609</v>
      </c>
      <c r="V79" s="733">
        <v>5712000</v>
      </c>
      <c r="W79" s="732">
        <v>61</v>
      </c>
      <c r="X79" s="3329"/>
      <c r="Y79" s="3312"/>
      <c r="Z79" s="3312"/>
      <c r="AA79" s="3312"/>
      <c r="AB79" s="3312"/>
      <c r="AC79" s="3312"/>
      <c r="AD79" s="3312"/>
      <c r="AE79" s="3312"/>
      <c r="AF79" s="3312"/>
      <c r="AG79" s="3312"/>
      <c r="AH79" s="3312"/>
      <c r="AI79" s="3312"/>
      <c r="AJ79" s="3312"/>
      <c r="AK79" s="3312"/>
      <c r="AL79" s="3312"/>
      <c r="AM79" s="3312"/>
      <c r="AN79" s="3312"/>
      <c r="AO79" s="3312"/>
      <c r="AP79" s="3312"/>
      <c r="AQ79" s="3412"/>
    </row>
    <row r="80" spans="1:43" s="718" customFormat="1" ht="66.75" customHeight="1" x14ac:dyDescent="0.2">
      <c r="A80" s="726"/>
      <c r="B80" s="727"/>
      <c r="C80" s="728"/>
      <c r="D80" s="727"/>
      <c r="E80" s="727"/>
      <c r="F80" s="728"/>
      <c r="G80" s="730"/>
      <c r="H80" s="727"/>
      <c r="I80" s="728"/>
      <c r="J80" s="3329"/>
      <c r="K80" s="3355"/>
      <c r="L80" s="3355"/>
      <c r="M80" s="3329"/>
      <c r="N80" s="3329"/>
      <c r="O80" s="3329"/>
      <c r="P80" s="3355"/>
      <c r="Q80" s="3363"/>
      <c r="R80" s="3367"/>
      <c r="S80" s="3355"/>
      <c r="T80" s="3355"/>
      <c r="U80" s="729" t="s">
        <v>610</v>
      </c>
      <c r="V80" s="733">
        <v>7140000</v>
      </c>
      <c r="W80" s="732">
        <v>61</v>
      </c>
      <c r="X80" s="3329"/>
      <c r="Y80" s="3312"/>
      <c r="Z80" s="3312"/>
      <c r="AA80" s="3312"/>
      <c r="AB80" s="3312"/>
      <c r="AC80" s="3312"/>
      <c r="AD80" s="3312"/>
      <c r="AE80" s="3312"/>
      <c r="AF80" s="3312"/>
      <c r="AG80" s="3312"/>
      <c r="AH80" s="3312"/>
      <c r="AI80" s="3312"/>
      <c r="AJ80" s="3312"/>
      <c r="AK80" s="3312"/>
      <c r="AL80" s="3312"/>
      <c r="AM80" s="3312"/>
      <c r="AN80" s="3312"/>
      <c r="AO80" s="3312"/>
      <c r="AP80" s="3312"/>
      <c r="AQ80" s="3412"/>
    </row>
    <row r="81" spans="1:43" s="718" customFormat="1" ht="71.25" x14ac:dyDescent="0.2">
      <c r="A81" s="726"/>
      <c r="B81" s="727"/>
      <c r="C81" s="728"/>
      <c r="D81" s="727"/>
      <c r="E81" s="727"/>
      <c r="F81" s="728"/>
      <c r="G81" s="730"/>
      <c r="H81" s="727"/>
      <c r="I81" s="728"/>
      <c r="J81" s="3329"/>
      <c r="K81" s="3355"/>
      <c r="L81" s="3355"/>
      <c r="M81" s="3329"/>
      <c r="N81" s="3329"/>
      <c r="O81" s="3329"/>
      <c r="P81" s="3355"/>
      <c r="Q81" s="3363"/>
      <c r="R81" s="3367"/>
      <c r="S81" s="3355"/>
      <c r="T81" s="3355"/>
      <c r="U81" s="729" t="s">
        <v>611</v>
      </c>
      <c r="V81" s="733">
        <v>2856000</v>
      </c>
      <c r="W81" s="732">
        <v>61</v>
      </c>
      <c r="X81" s="3329"/>
      <c r="Y81" s="3312"/>
      <c r="Z81" s="3312"/>
      <c r="AA81" s="3312"/>
      <c r="AB81" s="3312"/>
      <c r="AC81" s="3312"/>
      <c r="AD81" s="3312"/>
      <c r="AE81" s="3312"/>
      <c r="AF81" s="3312"/>
      <c r="AG81" s="3312"/>
      <c r="AH81" s="3312"/>
      <c r="AI81" s="3312"/>
      <c r="AJ81" s="3312"/>
      <c r="AK81" s="3312"/>
      <c r="AL81" s="3312"/>
      <c r="AM81" s="3312"/>
      <c r="AN81" s="3312"/>
      <c r="AO81" s="3312"/>
      <c r="AP81" s="3312"/>
      <c r="AQ81" s="3412"/>
    </row>
    <row r="82" spans="1:43" s="718" customFormat="1" ht="69" customHeight="1" x14ac:dyDescent="0.2">
      <c r="A82" s="726"/>
      <c r="B82" s="727"/>
      <c r="C82" s="728"/>
      <c r="D82" s="727"/>
      <c r="E82" s="727"/>
      <c r="F82" s="728"/>
      <c r="G82" s="734"/>
      <c r="H82" s="735"/>
      <c r="I82" s="736"/>
      <c r="J82" s="3330"/>
      <c r="K82" s="3365"/>
      <c r="L82" s="3365"/>
      <c r="M82" s="3330"/>
      <c r="N82" s="3329"/>
      <c r="O82" s="3330"/>
      <c r="P82" s="3365"/>
      <c r="Q82" s="3364"/>
      <c r="R82" s="3368"/>
      <c r="S82" s="3365"/>
      <c r="T82" s="3365"/>
      <c r="U82" s="657" t="s">
        <v>612</v>
      </c>
      <c r="V82" s="733">
        <v>4284000</v>
      </c>
      <c r="W82" s="732">
        <v>61</v>
      </c>
      <c r="X82" s="3330"/>
      <c r="Y82" s="3313"/>
      <c r="Z82" s="3313"/>
      <c r="AA82" s="3313"/>
      <c r="AB82" s="3313"/>
      <c r="AC82" s="3313"/>
      <c r="AD82" s="3313"/>
      <c r="AE82" s="3313"/>
      <c r="AF82" s="3313"/>
      <c r="AG82" s="3313"/>
      <c r="AH82" s="3313"/>
      <c r="AI82" s="3313"/>
      <c r="AJ82" s="3313"/>
      <c r="AK82" s="3313"/>
      <c r="AL82" s="3313"/>
      <c r="AM82" s="3313"/>
      <c r="AN82" s="3313"/>
      <c r="AO82" s="3313"/>
      <c r="AP82" s="3313"/>
      <c r="AQ82" s="3413"/>
    </row>
    <row r="83" spans="1:43" ht="36" customHeight="1" x14ac:dyDescent="0.2">
      <c r="A83" s="684"/>
      <c r="B83" s="685"/>
      <c r="C83" s="686"/>
      <c r="D83" s="685"/>
      <c r="E83" s="685"/>
      <c r="F83" s="686"/>
      <c r="G83" s="711">
        <v>39</v>
      </c>
      <c r="H83" s="688" t="s">
        <v>613</v>
      </c>
      <c r="I83" s="688"/>
      <c r="J83" s="690"/>
      <c r="K83" s="689"/>
      <c r="L83" s="688"/>
      <c r="M83" s="688"/>
      <c r="N83" s="690"/>
      <c r="O83" s="688"/>
      <c r="P83" s="689"/>
      <c r="Q83" s="688"/>
      <c r="R83" s="712"/>
      <c r="S83" s="688"/>
      <c r="T83" s="689"/>
      <c r="U83" s="689"/>
      <c r="V83" s="713"/>
      <c r="W83" s="714"/>
      <c r="X83" s="690"/>
      <c r="Y83" s="690"/>
      <c r="Z83" s="690"/>
      <c r="AA83" s="690"/>
      <c r="AB83" s="690"/>
      <c r="AC83" s="690"/>
      <c r="AD83" s="690"/>
      <c r="AE83" s="690"/>
      <c r="AF83" s="690"/>
      <c r="AG83" s="690"/>
      <c r="AH83" s="690"/>
      <c r="AI83" s="690"/>
      <c r="AJ83" s="690"/>
      <c r="AK83" s="690"/>
      <c r="AL83" s="690"/>
      <c r="AM83" s="690"/>
      <c r="AN83" s="690"/>
      <c r="AO83" s="690"/>
      <c r="AP83" s="688"/>
      <c r="AQ83" s="695"/>
    </row>
    <row r="84" spans="1:43" s="718" customFormat="1" ht="85.5" x14ac:dyDescent="0.2">
      <c r="A84" s="726"/>
      <c r="B84" s="727"/>
      <c r="C84" s="728"/>
      <c r="D84" s="727"/>
      <c r="E84" s="727"/>
      <c r="F84" s="728"/>
      <c r="G84" s="1207"/>
      <c r="H84" s="1208"/>
      <c r="I84" s="1209"/>
      <c r="J84" s="3328">
        <v>139</v>
      </c>
      <c r="K84" s="3354" t="s">
        <v>614</v>
      </c>
      <c r="L84" s="3354" t="s">
        <v>615</v>
      </c>
      <c r="M84" s="3328">
        <v>1</v>
      </c>
      <c r="N84" s="3328" t="s">
        <v>616</v>
      </c>
      <c r="O84" s="3328" t="s">
        <v>1998</v>
      </c>
      <c r="P84" s="3354" t="s">
        <v>617</v>
      </c>
      <c r="Q84" s="3362">
        <f>(V84+V87+V85+V86)/R84</f>
        <v>0.6470588235294118</v>
      </c>
      <c r="R84" s="3366">
        <f>SUM(V84:V94)</f>
        <v>170000000</v>
      </c>
      <c r="S84" s="3354" t="s">
        <v>618</v>
      </c>
      <c r="T84" s="3354" t="s">
        <v>619</v>
      </c>
      <c r="U84" s="657" t="s">
        <v>620</v>
      </c>
      <c r="V84" s="733">
        <v>27500000</v>
      </c>
      <c r="W84" s="732">
        <v>61</v>
      </c>
      <c r="X84" s="3328" t="s">
        <v>503</v>
      </c>
      <c r="Y84" s="3111">
        <v>294321</v>
      </c>
      <c r="Z84" s="3111">
        <v>283947</v>
      </c>
      <c r="AA84" s="3111">
        <v>135754</v>
      </c>
      <c r="AB84" s="3111">
        <v>44640</v>
      </c>
      <c r="AC84" s="3111">
        <v>308178</v>
      </c>
      <c r="AD84" s="3111">
        <v>89696</v>
      </c>
      <c r="AE84" s="3111">
        <v>2145</v>
      </c>
      <c r="AF84" s="3111">
        <v>12718</v>
      </c>
      <c r="AG84" s="3111">
        <v>26</v>
      </c>
      <c r="AH84" s="3111">
        <v>37</v>
      </c>
      <c r="AI84" s="3111">
        <v>0</v>
      </c>
      <c r="AJ84" s="3111">
        <v>0</v>
      </c>
      <c r="AK84" s="3111">
        <v>78</v>
      </c>
      <c r="AL84" s="3111">
        <v>24486</v>
      </c>
      <c r="AM84" s="3111">
        <f>439+413</f>
        <v>852</v>
      </c>
      <c r="AN84" s="3111">
        <f>+Y84+Z84</f>
        <v>578268</v>
      </c>
      <c r="AO84" s="3320">
        <v>43467</v>
      </c>
      <c r="AP84" s="3320">
        <v>43830</v>
      </c>
      <c r="AQ84" s="3369" t="s">
        <v>2021</v>
      </c>
    </row>
    <row r="85" spans="1:43" s="718" customFormat="1" ht="57" x14ac:dyDescent="0.2">
      <c r="A85" s="726"/>
      <c r="B85" s="727"/>
      <c r="C85" s="728"/>
      <c r="D85" s="727"/>
      <c r="E85" s="727"/>
      <c r="F85" s="728"/>
      <c r="G85" s="730"/>
      <c r="H85" s="727"/>
      <c r="I85" s="728"/>
      <c r="J85" s="3329"/>
      <c r="K85" s="3355"/>
      <c r="L85" s="3355"/>
      <c r="M85" s="3329"/>
      <c r="N85" s="3329"/>
      <c r="O85" s="3329"/>
      <c r="P85" s="3355"/>
      <c r="Q85" s="3363"/>
      <c r="R85" s="3367"/>
      <c r="S85" s="3355"/>
      <c r="T85" s="3355"/>
      <c r="U85" s="657" t="s">
        <v>621</v>
      </c>
      <c r="V85" s="733">
        <v>27500000</v>
      </c>
      <c r="W85" s="732">
        <v>61</v>
      </c>
      <c r="X85" s="3329"/>
      <c r="Y85" s="2328"/>
      <c r="Z85" s="2328"/>
      <c r="AA85" s="2328"/>
      <c r="AB85" s="2328"/>
      <c r="AC85" s="2328"/>
      <c r="AD85" s="2328"/>
      <c r="AE85" s="2328"/>
      <c r="AF85" s="2328"/>
      <c r="AG85" s="2328"/>
      <c r="AH85" s="2328"/>
      <c r="AI85" s="2328"/>
      <c r="AJ85" s="2328"/>
      <c r="AK85" s="2328"/>
      <c r="AL85" s="2328"/>
      <c r="AM85" s="2328"/>
      <c r="AN85" s="2328"/>
      <c r="AO85" s="3321"/>
      <c r="AP85" s="3321"/>
      <c r="AQ85" s="3370"/>
    </row>
    <row r="86" spans="1:43" s="718" customFormat="1" ht="57" x14ac:dyDescent="0.2">
      <c r="A86" s="726"/>
      <c r="B86" s="727"/>
      <c r="C86" s="728"/>
      <c r="D86" s="727"/>
      <c r="E86" s="727"/>
      <c r="F86" s="728"/>
      <c r="G86" s="730"/>
      <c r="H86" s="727"/>
      <c r="I86" s="728"/>
      <c r="J86" s="3329"/>
      <c r="K86" s="3355"/>
      <c r="L86" s="3355"/>
      <c r="M86" s="3329"/>
      <c r="N86" s="3329"/>
      <c r="O86" s="3329"/>
      <c r="P86" s="3355"/>
      <c r="Q86" s="3363"/>
      <c r="R86" s="3367"/>
      <c r="S86" s="3355"/>
      <c r="T86" s="3355"/>
      <c r="U86" s="657" t="s">
        <v>622</v>
      </c>
      <c r="V86" s="733">
        <v>27500000</v>
      </c>
      <c r="W86" s="732">
        <v>61</v>
      </c>
      <c r="X86" s="3329"/>
      <c r="Y86" s="2328"/>
      <c r="Z86" s="2328"/>
      <c r="AA86" s="2328"/>
      <c r="AB86" s="2328"/>
      <c r="AC86" s="2328"/>
      <c r="AD86" s="2328"/>
      <c r="AE86" s="2328"/>
      <c r="AF86" s="2328"/>
      <c r="AG86" s="2328"/>
      <c r="AH86" s="2328"/>
      <c r="AI86" s="2328"/>
      <c r="AJ86" s="2328"/>
      <c r="AK86" s="2328"/>
      <c r="AL86" s="2328"/>
      <c r="AM86" s="2328"/>
      <c r="AN86" s="2328"/>
      <c r="AO86" s="3321"/>
      <c r="AP86" s="3321"/>
      <c r="AQ86" s="3370"/>
    </row>
    <row r="87" spans="1:43" s="718" customFormat="1" ht="71.25" x14ac:dyDescent="0.2">
      <c r="A87" s="726"/>
      <c r="B87" s="727"/>
      <c r="C87" s="728"/>
      <c r="D87" s="727"/>
      <c r="E87" s="727"/>
      <c r="F87" s="728"/>
      <c r="G87" s="730"/>
      <c r="H87" s="727"/>
      <c r="I87" s="728"/>
      <c r="J87" s="3330"/>
      <c r="K87" s="3365"/>
      <c r="L87" s="3365"/>
      <c r="M87" s="3330"/>
      <c r="N87" s="3329"/>
      <c r="O87" s="3329"/>
      <c r="P87" s="3355"/>
      <c r="Q87" s="3364"/>
      <c r="R87" s="3367"/>
      <c r="S87" s="3355"/>
      <c r="T87" s="3365"/>
      <c r="U87" s="657" t="s">
        <v>623</v>
      </c>
      <c r="V87" s="733">
        <v>27500000</v>
      </c>
      <c r="W87" s="732">
        <v>61</v>
      </c>
      <c r="X87" s="3329"/>
      <c r="Y87" s="2328"/>
      <c r="Z87" s="2328"/>
      <c r="AA87" s="2328"/>
      <c r="AB87" s="2328"/>
      <c r="AC87" s="2328"/>
      <c r="AD87" s="2328"/>
      <c r="AE87" s="2328"/>
      <c r="AF87" s="2328"/>
      <c r="AG87" s="2328"/>
      <c r="AH87" s="2328"/>
      <c r="AI87" s="2328"/>
      <c r="AJ87" s="2328"/>
      <c r="AK87" s="2328"/>
      <c r="AL87" s="2328"/>
      <c r="AM87" s="2328"/>
      <c r="AN87" s="2328"/>
      <c r="AO87" s="3321"/>
      <c r="AP87" s="3321"/>
      <c r="AQ87" s="3370"/>
    </row>
    <row r="88" spans="1:43" s="718" customFormat="1" ht="57" x14ac:dyDescent="0.2">
      <c r="A88" s="726"/>
      <c r="B88" s="727"/>
      <c r="C88" s="728"/>
      <c r="D88" s="727"/>
      <c r="E88" s="727"/>
      <c r="F88" s="728"/>
      <c r="G88" s="730"/>
      <c r="H88" s="727"/>
      <c r="I88" s="728"/>
      <c r="J88" s="3328">
        <v>140</v>
      </c>
      <c r="K88" s="3354" t="s">
        <v>624</v>
      </c>
      <c r="L88" s="3328" t="s">
        <v>498</v>
      </c>
      <c r="M88" s="3328">
        <v>1</v>
      </c>
      <c r="N88" s="3329"/>
      <c r="O88" s="3329"/>
      <c r="P88" s="3355"/>
      <c r="Q88" s="3362">
        <f>(V88+V91+V89+V90)/R84</f>
        <v>0.17647058823529413</v>
      </c>
      <c r="R88" s="3367"/>
      <c r="S88" s="3355"/>
      <c r="T88" s="3354" t="s">
        <v>625</v>
      </c>
      <c r="U88" s="657" t="s">
        <v>626</v>
      </c>
      <c r="V88" s="733">
        <v>7500000</v>
      </c>
      <c r="W88" s="732">
        <v>61</v>
      </c>
      <c r="X88" s="3329"/>
      <c r="Y88" s="2328"/>
      <c r="Z88" s="2328"/>
      <c r="AA88" s="2328"/>
      <c r="AB88" s="2328"/>
      <c r="AC88" s="2328"/>
      <c r="AD88" s="2328"/>
      <c r="AE88" s="2328"/>
      <c r="AF88" s="2328"/>
      <c r="AG88" s="2328"/>
      <c r="AH88" s="2328"/>
      <c r="AI88" s="2328"/>
      <c r="AJ88" s="2328"/>
      <c r="AK88" s="2328"/>
      <c r="AL88" s="2328"/>
      <c r="AM88" s="2328"/>
      <c r="AN88" s="2328"/>
      <c r="AO88" s="3321"/>
      <c r="AP88" s="3321"/>
      <c r="AQ88" s="3370"/>
    </row>
    <row r="89" spans="1:43" s="718" customFormat="1" ht="71.25" x14ac:dyDescent="0.2">
      <c r="A89" s="726"/>
      <c r="B89" s="727"/>
      <c r="C89" s="728"/>
      <c r="D89" s="727"/>
      <c r="E89" s="727"/>
      <c r="F89" s="728"/>
      <c r="G89" s="730"/>
      <c r="H89" s="727"/>
      <c r="I89" s="728"/>
      <c r="J89" s="3329"/>
      <c r="K89" s="3355"/>
      <c r="L89" s="3329"/>
      <c r="M89" s="3329"/>
      <c r="N89" s="3329"/>
      <c r="O89" s="3329"/>
      <c r="P89" s="3355"/>
      <c r="Q89" s="3363"/>
      <c r="R89" s="3367"/>
      <c r="S89" s="3355"/>
      <c r="T89" s="3355"/>
      <c r="U89" s="657" t="s">
        <v>627</v>
      </c>
      <c r="V89" s="733">
        <v>7500000</v>
      </c>
      <c r="W89" s="732">
        <v>61</v>
      </c>
      <c r="X89" s="3329"/>
      <c r="Y89" s="2328"/>
      <c r="Z89" s="2328"/>
      <c r="AA89" s="2328"/>
      <c r="AB89" s="2328"/>
      <c r="AC89" s="2328"/>
      <c r="AD89" s="2328"/>
      <c r="AE89" s="2328"/>
      <c r="AF89" s="2328"/>
      <c r="AG89" s="2328"/>
      <c r="AH89" s="2328"/>
      <c r="AI89" s="2328"/>
      <c r="AJ89" s="2328"/>
      <c r="AK89" s="2328"/>
      <c r="AL89" s="2328"/>
      <c r="AM89" s="2328"/>
      <c r="AN89" s="2328"/>
      <c r="AO89" s="3321"/>
      <c r="AP89" s="3321"/>
      <c r="AQ89" s="3370"/>
    </row>
    <row r="90" spans="1:43" s="718" customFormat="1" ht="45.75" customHeight="1" x14ac:dyDescent="0.2">
      <c r="A90" s="726"/>
      <c r="B90" s="727"/>
      <c r="C90" s="728"/>
      <c r="D90" s="727"/>
      <c r="E90" s="727"/>
      <c r="F90" s="728"/>
      <c r="G90" s="730"/>
      <c r="H90" s="727"/>
      <c r="I90" s="728"/>
      <c r="J90" s="3329"/>
      <c r="K90" s="3355"/>
      <c r="L90" s="3329"/>
      <c r="M90" s="3329"/>
      <c r="N90" s="3329"/>
      <c r="O90" s="3329"/>
      <c r="P90" s="3355"/>
      <c r="Q90" s="3363"/>
      <c r="R90" s="3367"/>
      <c r="S90" s="3355"/>
      <c r="T90" s="3355"/>
      <c r="U90" s="657" t="s">
        <v>628</v>
      </c>
      <c r="V90" s="733">
        <v>7500000</v>
      </c>
      <c r="W90" s="732">
        <v>61</v>
      </c>
      <c r="X90" s="3329"/>
      <c r="Y90" s="2328"/>
      <c r="Z90" s="2328"/>
      <c r="AA90" s="2328"/>
      <c r="AB90" s="2328"/>
      <c r="AC90" s="2328"/>
      <c r="AD90" s="2328"/>
      <c r="AE90" s="2328"/>
      <c r="AF90" s="2328"/>
      <c r="AG90" s="2328"/>
      <c r="AH90" s="2328"/>
      <c r="AI90" s="2328"/>
      <c r="AJ90" s="2328"/>
      <c r="AK90" s="2328"/>
      <c r="AL90" s="2328"/>
      <c r="AM90" s="2328"/>
      <c r="AN90" s="2328"/>
      <c r="AO90" s="3321"/>
      <c r="AP90" s="3321"/>
      <c r="AQ90" s="3370"/>
    </row>
    <row r="91" spans="1:43" s="718" customFormat="1" ht="57" x14ac:dyDescent="0.2">
      <c r="A91" s="726"/>
      <c r="B91" s="727"/>
      <c r="C91" s="728"/>
      <c r="D91" s="727"/>
      <c r="E91" s="727"/>
      <c r="F91" s="728"/>
      <c r="G91" s="730"/>
      <c r="H91" s="727"/>
      <c r="I91" s="728"/>
      <c r="J91" s="3330"/>
      <c r="K91" s="3365"/>
      <c r="L91" s="3330"/>
      <c r="M91" s="3330"/>
      <c r="N91" s="3329"/>
      <c r="O91" s="3329"/>
      <c r="P91" s="3355"/>
      <c r="Q91" s="3364"/>
      <c r="R91" s="3367"/>
      <c r="S91" s="3355"/>
      <c r="T91" s="3365"/>
      <c r="U91" s="657" t="s">
        <v>629</v>
      </c>
      <c r="V91" s="733">
        <v>7500000</v>
      </c>
      <c r="W91" s="732">
        <v>61</v>
      </c>
      <c r="X91" s="3329"/>
      <c r="Y91" s="2328"/>
      <c r="Z91" s="2328"/>
      <c r="AA91" s="2328"/>
      <c r="AB91" s="2328"/>
      <c r="AC91" s="2328"/>
      <c r="AD91" s="2328"/>
      <c r="AE91" s="2328"/>
      <c r="AF91" s="2328"/>
      <c r="AG91" s="2328"/>
      <c r="AH91" s="2328"/>
      <c r="AI91" s="2328"/>
      <c r="AJ91" s="2328"/>
      <c r="AK91" s="2328"/>
      <c r="AL91" s="2328"/>
      <c r="AM91" s="2328"/>
      <c r="AN91" s="2328"/>
      <c r="AO91" s="3321"/>
      <c r="AP91" s="3321"/>
      <c r="AQ91" s="3370"/>
    </row>
    <row r="92" spans="1:43" s="718" customFormat="1" ht="57" x14ac:dyDescent="0.2">
      <c r="A92" s="726"/>
      <c r="B92" s="727"/>
      <c r="C92" s="728"/>
      <c r="D92" s="727"/>
      <c r="E92" s="727"/>
      <c r="F92" s="728"/>
      <c r="G92" s="730"/>
      <c r="H92" s="727"/>
      <c r="I92" s="728"/>
      <c r="J92" s="3328">
        <v>141</v>
      </c>
      <c r="K92" s="3354" t="s">
        <v>630</v>
      </c>
      <c r="L92" s="3328" t="s">
        <v>498</v>
      </c>
      <c r="M92" s="3328">
        <v>1</v>
      </c>
      <c r="N92" s="3329"/>
      <c r="O92" s="3329"/>
      <c r="P92" s="3355"/>
      <c r="Q92" s="3362">
        <f>(V92+V94+V93)/R84</f>
        <v>0.17647058823529413</v>
      </c>
      <c r="R92" s="3367"/>
      <c r="S92" s="3355"/>
      <c r="T92" s="3354" t="s">
        <v>631</v>
      </c>
      <c r="U92" s="657" t="s">
        <v>632</v>
      </c>
      <c r="V92" s="733">
        <v>10713000</v>
      </c>
      <c r="W92" s="732">
        <v>61</v>
      </c>
      <c r="X92" s="3329"/>
      <c r="Y92" s="2328"/>
      <c r="Z92" s="2328"/>
      <c r="AA92" s="2328"/>
      <c r="AB92" s="2328"/>
      <c r="AC92" s="2328"/>
      <c r="AD92" s="2328"/>
      <c r="AE92" s="2328"/>
      <c r="AF92" s="2328"/>
      <c r="AG92" s="2328"/>
      <c r="AH92" s="2328"/>
      <c r="AI92" s="2328"/>
      <c r="AJ92" s="2328"/>
      <c r="AK92" s="2328"/>
      <c r="AL92" s="2328"/>
      <c r="AM92" s="2328"/>
      <c r="AN92" s="2328"/>
      <c r="AO92" s="3321"/>
      <c r="AP92" s="3321"/>
      <c r="AQ92" s="3370"/>
    </row>
    <row r="93" spans="1:43" s="718" customFormat="1" ht="99.75" customHeight="1" x14ac:dyDescent="0.2">
      <c r="A93" s="726"/>
      <c r="B93" s="727"/>
      <c r="C93" s="728"/>
      <c r="D93" s="727"/>
      <c r="E93" s="727"/>
      <c r="F93" s="728"/>
      <c r="G93" s="730"/>
      <c r="H93" s="727"/>
      <c r="I93" s="728"/>
      <c r="J93" s="3329"/>
      <c r="K93" s="3355"/>
      <c r="L93" s="3329"/>
      <c r="M93" s="3329"/>
      <c r="N93" s="3329"/>
      <c r="O93" s="3329"/>
      <c r="P93" s="3355"/>
      <c r="Q93" s="3363"/>
      <c r="R93" s="3367"/>
      <c r="S93" s="3355"/>
      <c r="T93" s="3355"/>
      <c r="U93" s="657" t="s">
        <v>633</v>
      </c>
      <c r="V93" s="733">
        <v>10713000</v>
      </c>
      <c r="W93" s="732">
        <v>61</v>
      </c>
      <c r="X93" s="3329"/>
      <c r="Y93" s="2328"/>
      <c r="Z93" s="2328"/>
      <c r="AA93" s="2328"/>
      <c r="AB93" s="2328"/>
      <c r="AC93" s="2328"/>
      <c r="AD93" s="2328"/>
      <c r="AE93" s="2328"/>
      <c r="AF93" s="2328"/>
      <c r="AG93" s="2328"/>
      <c r="AH93" s="2328"/>
      <c r="AI93" s="2328"/>
      <c r="AJ93" s="2328"/>
      <c r="AK93" s="2328"/>
      <c r="AL93" s="2328"/>
      <c r="AM93" s="2328"/>
      <c r="AN93" s="2328"/>
      <c r="AO93" s="3321"/>
      <c r="AP93" s="3321"/>
      <c r="AQ93" s="3370"/>
    </row>
    <row r="94" spans="1:43" s="718" customFormat="1" ht="71.25" x14ac:dyDescent="0.2">
      <c r="A94" s="726"/>
      <c r="B94" s="727"/>
      <c r="C94" s="728"/>
      <c r="D94" s="727"/>
      <c r="E94" s="727"/>
      <c r="F94" s="728"/>
      <c r="G94" s="734"/>
      <c r="H94" s="735"/>
      <c r="I94" s="736"/>
      <c r="J94" s="3330"/>
      <c r="K94" s="3365"/>
      <c r="L94" s="3330"/>
      <c r="M94" s="3330"/>
      <c r="N94" s="3330"/>
      <c r="O94" s="3330"/>
      <c r="P94" s="3365"/>
      <c r="Q94" s="3364"/>
      <c r="R94" s="3368"/>
      <c r="S94" s="3365"/>
      <c r="T94" s="3365"/>
      <c r="U94" s="657" t="s">
        <v>634</v>
      </c>
      <c r="V94" s="733">
        <v>8574000</v>
      </c>
      <c r="W94" s="732">
        <v>61</v>
      </c>
      <c r="X94" s="3330"/>
      <c r="Y94" s="3124"/>
      <c r="Z94" s="3124"/>
      <c r="AA94" s="3124"/>
      <c r="AB94" s="3124"/>
      <c r="AC94" s="3124"/>
      <c r="AD94" s="3124"/>
      <c r="AE94" s="3124"/>
      <c r="AF94" s="3124"/>
      <c r="AG94" s="3124"/>
      <c r="AH94" s="3124"/>
      <c r="AI94" s="3124"/>
      <c r="AJ94" s="3124"/>
      <c r="AK94" s="3124"/>
      <c r="AL94" s="3124"/>
      <c r="AM94" s="3124"/>
      <c r="AN94" s="3124"/>
      <c r="AO94" s="3322"/>
      <c r="AP94" s="3322"/>
      <c r="AQ94" s="3371"/>
    </row>
    <row r="95" spans="1:43" ht="36" customHeight="1" x14ac:dyDescent="0.2">
      <c r="A95" s="684"/>
      <c r="B95" s="685"/>
      <c r="C95" s="686"/>
      <c r="D95" s="685"/>
      <c r="E95" s="685"/>
      <c r="F95" s="686"/>
      <c r="G95" s="711">
        <v>40</v>
      </c>
      <c r="H95" s="688" t="s">
        <v>635</v>
      </c>
      <c r="I95" s="688"/>
      <c r="J95" s="690"/>
      <c r="K95" s="689"/>
      <c r="L95" s="688"/>
      <c r="M95" s="688"/>
      <c r="N95" s="690"/>
      <c r="O95" s="688"/>
      <c r="P95" s="689"/>
      <c r="Q95" s="688"/>
      <c r="R95" s="712"/>
      <c r="S95" s="688"/>
      <c r="T95" s="689"/>
      <c r="U95" s="689"/>
      <c r="V95" s="713"/>
      <c r="W95" s="714"/>
      <c r="X95" s="690"/>
      <c r="Y95" s="690"/>
      <c r="Z95" s="690"/>
      <c r="AA95" s="690"/>
      <c r="AB95" s="690"/>
      <c r="AC95" s="690"/>
      <c r="AD95" s="690"/>
      <c r="AE95" s="690"/>
      <c r="AF95" s="690"/>
      <c r="AG95" s="690"/>
      <c r="AH95" s="690"/>
      <c r="AI95" s="690"/>
      <c r="AJ95" s="690"/>
      <c r="AK95" s="690"/>
      <c r="AL95" s="690"/>
      <c r="AM95" s="690"/>
      <c r="AN95" s="690"/>
      <c r="AO95" s="690"/>
      <c r="AP95" s="688"/>
      <c r="AQ95" s="695"/>
    </row>
    <row r="96" spans="1:43" s="718" customFormat="1" ht="84" customHeight="1" x14ac:dyDescent="0.2">
      <c r="A96" s="715"/>
      <c r="B96" s="716"/>
      <c r="C96" s="717"/>
      <c r="D96" s="716"/>
      <c r="E96" s="716"/>
      <c r="F96" s="717"/>
      <c r="G96" s="1204"/>
      <c r="H96" s="1205"/>
      <c r="I96" s="1206"/>
      <c r="J96" s="3328">
        <v>142</v>
      </c>
      <c r="K96" s="3354" t="s">
        <v>636</v>
      </c>
      <c r="L96" s="3354" t="s">
        <v>637</v>
      </c>
      <c r="M96" s="3328">
        <v>12</v>
      </c>
      <c r="N96" s="3334" t="s">
        <v>638</v>
      </c>
      <c r="O96" s="3334" t="s">
        <v>1999</v>
      </c>
      <c r="P96" s="3342" t="s">
        <v>639</v>
      </c>
      <c r="Q96" s="3375">
        <f>SUM(V96:V99)/R96</f>
        <v>0.8571428571428571</v>
      </c>
      <c r="R96" s="3337">
        <f>SUM(V96:V107)</f>
        <v>140000000</v>
      </c>
      <c r="S96" s="3342" t="s">
        <v>640</v>
      </c>
      <c r="T96" s="3354" t="s">
        <v>641</v>
      </c>
      <c r="U96" s="657" t="s">
        <v>642</v>
      </c>
      <c r="V96" s="904">
        <v>28928000</v>
      </c>
      <c r="W96" s="732">
        <v>61</v>
      </c>
      <c r="X96" s="3328" t="s">
        <v>503</v>
      </c>
      <c r="Y96" s="3111">
        <v>289394</v>
      </c>
      <c r="Z96" s="3111">
        <v>279112</v>
      </c>
      <c r="AA96" s="3111">
        <v>63164</v>
      </c>
      <c r="AB96" s="3111">
        <v>45607</v>
      </c>
      <c r="AC96" s="3111">
        <v>365607</v>
      </c>
      <c r="AD96" s="3111">
        <v>75612</v>
      </c>
      <c r="AE96" s="3111">
        <v>2145</v>
      </c>
      <c r="AF96" s="3111">
        <v>12718</v>
      </c>
      <c r="AG96" s="3111">
        <v>26</v>
      </c>
      <c r="AH96" s="3111">
        <v>37</v>
      </c>
      <c r="AI96" s="3111">
        <v>0</v>
      </c>
      <c r="AJ96" s="3111">
        <v>0</v>
      </c>
      <c r="AK96" s="3111">
        <v>78</v>
      </c>
      <c r="AL96" s="3111">
        <v>16897</v>
      </c>
      <c r="AM96" s="3111">
        <f>'[2]P. 100'!$W$5+'[2]P. 100'!$X$5</f>
        <v>852</v>
      </c>
      <c r="AN96" s="3111">
        <f>SUM(Y96:Z96)</f>
        <v>568506</v>
      </c>
      <c r="AO96" s="3414">
        <v>43467</v>
      </c>
      <c r="AP96" s="3414">
        <v>43830</v>
      </c>
      <c r="AQ96" s="3407" t="s">
        <v>2021</v>
      </c>
    </row>
    <row r="97" spans="1:43" s="718" customFormat="1" ht="57" x14ac:dyDescent="0.2">
      <c r="A97" s="715"/>
      <c r="B97" s="716"/>
      <c r="C97" s="717"/>
      <c r="D97" s="716"/>
      <c r="E97" s="716"/>
      <c r="F97" s="717"/>
      <c r="G97" s="719"/>
      <c r="H97" s="716"/>
      <c r="I97" s="717"/>
      <c r="J97" s="3329"/>
      <c r="K97" s="3355"/>
      <c r="L97" s="3355"/>
      <c r="M97" s="3329"/>
      <c r="N97" s="3335"/>
      <c r="O97" s="3335"/>
      <c r="P97" s="3343"/>
      <c r="Q97" s="3375"/>
      <c r="R97" s="3338"/>
      <c r="S97" s="3343"/>
      <c r="T97" s="3355"/>
      <c r="U97" s="657" t="s">
        <v>643</v>
      </c>
      <c r="V97" s="1369">
        <v>28928000</v>
      </c>
      <c r="W97" s="732">
        <v>61</v>
      </c>
      <c r="X97" s="3329"/>
      <c r="Y97" s="2328"/>
      <c r="Z97" s="2328"/>
      <c r="AA97" s="2328"/>
      <c r="AB97" s="2328"/>
      <c r="AC97" s="2328"/>
      <c r="AD97" s="2328"/>
      <c r="AE97" s="2328"/>
      <c r="AF97" s="2328"/>
      <c r="AG97" s="2328"/>
      <c r="AH97" s="2328"/>
      <c r="AI97" s="2328"/>
      <c r="AJ97" s="2328"/>
      <c r="AK97" s="2328"/>
      <c r="AL97" s="2328"/>
      <c r="AM97" s="2328"/>
      <c r="AN97" s="2328"/>
      <c r="AO97" s="3415"/>
      <c r="AP97" s="3415"/>
      <c r="AQ97" s="3408"/>
    </row>
    <row r="98" spans="1:43" s="718" customFormat="1" ht="57" x14ac:dyDescent="0.2">
      <c r="A98" s="715"/>
      <c r="B98" s="716"/>
      <c r="C98" s="717"/>
      <c r="D98" s="716"/>
      <c r="E98" s="716"/>
      <c r="F98" s="717"/>
      <c r="G98" s="719"/>
      <c r="H98" s="716"/>
      <c r="I98" s="717"/>
      <c r="J98" s="3329"/>
      <c r="K98" s="3355"/>
      <c r="L98" s="3355"/>
      <c r="M98" s="3329"/>
      <c r="N98" s="3335"/>
      <c r="O98" s="3335"/>
      <c r="P98" s="3343"/>
      <c r="Q98" s="3375"/>
      <c r="R98" s="3338"/>
      <c r="S98" s="3343"/>
      <c r="T98" s="3355"/>
      <c r="U98" s="657" t="s">
        <v>644</v>
      </c>
      <c r="V98" s="1369">
        <v>28928000</v>
      </c>
      <c r="W98" s="732">
        <v>61</v>
      </c>
      <c r="X98" s="3329"/>
      <c r="Y98" s="2328"/>
      <c r="Z98" s="2328"/>
      <c r="AA98" s="2328"/>
      <c r="AB98" s="2328"/>
      <c r="AC98" s="2328"/>
      <c r="AD98" s="2328"/>
      <c r="AE98" s="2328"/>
      <c r="AF98" s="2328"/>
      <c r="AG98" s="2328"/>
      <c r="AH98" s="2328"/>
      <c r="AI98" s="2328"/>
      <c r="AJ98" s="2328"/>
      <c r="AK98" s="2328"/>
      <c r="AL98" s="2328"/>
      <c r="AM98" s="2328"/>
      <c r="AN98" s="2328"/>
      <c r="AO98" s="3415"/>
      <c r="AP98" s="3415"/>
      <c r="AQ98" s="3408"/>
    </row>
    <row r="99" spans="1:43" s="718" customFormat="1" ht="42.75" x14ac:dyDescent="0.2">
      <c r="A99" s="715"/>
      <c r="B99" s="716"/>
      <c r="C99" s="717"/>
      <c r="D99" s="716"/>
      <c r="E99" s="716"/>
      <c r="F99" s="717"/>
      <c r="G99" s="719"/>
      <c r="H99" s="716"/>
      <c r="I99" s="717"/>
      <c r="J99" s="3330"/>
      <c r="K99" s="3365"/>
      <c r="L99" s="3365"/>
      <c r="M99" s="3330"/>
      <c r="N99" s="3335"/>
      <c r="O99" s="3335"/>
      <c r="P99" s="3343"/>
      <c r="Q99" s="3375"/>
      <c r="R99" s="3338"/>
      <c r="S99" s="3343"/>
      <c r="T99" s="3365"/>
      <c r="U99" s="657" t="s">
        <v>645</v>
      </c>
      <c r="V99" s="1369">
        <v>33216000</v>
      </c>
      <c r="W99" s="732">
        <v>61</v>
      </c>
      <c r="X99" s="3330"/>
      <c r="Y99" s="2328"/>
      <c r="Z99" s="2328"/>
      <c r="AA99" s="2328"/>
      <c r="AB99" s="2328"/>
      <c r="AC99" s="2328"/>
      <c r="AD99" s="2328"/>
      <c r="AE99" s="2328"/>
      <c r="AF99" s="2328"/>
      <c r="AG99" s="2328"/>
      <c r="AH99" s="2328"/>
      <c r="AI99" s="2328"/>
      <c r="AJ99" s="2328"/>
      <c r="AK99" s="2328"/>
      <c r="AL99" s="2328"/>
      <c r="AM99" s="2328"/>
      <c r="AN99" s="2328"/>
      <c r="AO99" s="3415"/>
      <c r="AP99" s="3415"/>
      <c r="AQ99" s="3408"/>
    </row>
    <row r="100" spans="1:43" s="718" customFormat="1" ht="34.5" customHeight="1" x14ac:dyDescent="0.2">
      <c r="A100" s="715"/>
      <c r="B100" s="716"/>
      <c r="C100" s="717"/>
      <c r="D100" s="716"/>
      <c r="E100" s="716"/>
      <c r="F100" s="717"/>
      <c r="G100" s="719"/>
      <c r="H100" s="716"/>
      <c r="I100" s="717"/>
      <c r="J100" s="3340">
        <v>143</v>
      </c>
      <c r="K100" s="3342" t="s">
        <v>646</v>
      </c>
      <c r="L100" s="3342" t="s">
        <v>647</v>
      </c>
      <c r="M100" s="3334">
        <v>1</v>
      </c>
      <c r="N100" s="3335"/>
      <c r="O100" s="3335"/>
      <c r="P100" s="3343"/>
      <c r="Q100" s="3433">
        <f>SUM(V100:V107)/R96</f>
        <v>0.14285714285714285</v>
      </c>
      <c r="R100" s="3338"/>
      <c r="S100" s="3343"/>
      <c r="T100" s="3342" t="s">
        <v>648</v>
      </c>
      <c r="U100" s="3378" t="s">
        <v>649</v>
      </c>
      <c r="V100" s="1369">
        <v>5000000</v>
      </c>
      <c r="W100" s="732">
        <v>61</v>
      </c>
      <c r="X100" s="1533" t="s">
        <v>503</v>
      </c>
      <c r="Y100" s="2328"/>
      <c r="Z100" s="2328"/>
      <c r="AA100" s="2328"/>
      <c r="AB100" s="2328"/>
      <c r="AC100" s="2328"/>
      <c r="AD100" s="2328"/>
      <c r="AE100" s="2328"/>
      <c r="AF100" s="2328"/>
      <c r="AG100" s="2328"/>
      <c r="AH100" s="2328"/>
      <c r="AI100" s="2328"/>
      <c r="AJ100" s="2328"/>
      <c r="AK100" s="2328"/>
      <c r="AL100" s="2328"/>
      <c r="AM100" s="2328"/>
      <c r="AN100" s="2328"/>
      <c r="AO100" s="3415"/>
      <c r="AP100" s="3415"/>
      <c r="AQ100" s="3408"/>
    </row>
    <row r="101" spans="1:43" s="718" customFormat="1" ht="34.5" customHeight="1" x14ac:dyDescent="0.2">
      <c r="A101" s="715"/>
      <c r="B101" s="716"/>
      <c r="C101" s="717"/>
      <c r="D101" s="716"/>
      <c r="E101" s="716"/>
      <c r="F101" s="717"/>
      <c r="G101" s="719"/>
      <c r="H101" s="716"/>
      <c r="I101" s="717"/>
      <c r="J101" s="3341"/>
      <c r="K101" s="3343"/>
      <c r="L101" s="3343"/>
      <c r="M101" s="3335"/>
      <c r="N101" s="3335"/>
      <c r="O101" s="3335"/>
      <c r="P101" s="3343"/>
      <c r="Q101" s="3434"/>
      <c r="R101" s="3338"/>
      <c r="S101" s="3343"/>
      <c r="T101" s="3343"/>
      <c r="U101" s="3379"/>
      <c r="V101" s="1516">
        <f>1640500-1640500</f>
        <v>0</v>
      </c>
      <c r="W101" s="732">
        <v>20</v>
      </c>
      <c r="X101" s="1533" t="s">
        <v>61</v>
      </c>
      <c r="Y101" s="2328"/>
      <c r="Z101" s="2328"/>
      <c r="AA101" s="2328"/>
      <c r="AB101" s="2328"/>
      <c r="AC101" s="2328"/>
      <c r="AD101" s="2328"/>
      <c r="AE101" s="2328"/>
      <c r="AF101" s="2328"/>
      <c r="AG101" s="2328"/>
      <c r="AH101" s="2328"/>
      <c r="AI101" s="2328"/>
      <c r="AJ101" s="2328"/>
      <c r="AK101" s="2328"/>
      <c r="AL101" s="2328"/>
      <c r="AM101" s="2328"/>
      <c r="AN101" s="2328"/>
      <c r="AO101" s="3415"/>
      <c r="AP101" s="3415"/>
      <c r="AQ101" s="3408"/>
    </row>
    <row r="102" spans="1:43" s="718" customFormat="1" ht="34.5" customHeight="1" x14ac:dyDescent="0.2">
      <c r="A102" s="715"/>
      <c r="B102" s="716"/>
      <c r="C102" s="717"/>
      <c r="D102" s="716"/>
      <c r="E102" s="716"/>
      <c r="F102" s="717"/>
      <c r="G102" s="719"/>
      <c r="H102" s="716"/>
      <c r="I102" s="717"/>
      <c r="J102" s="3341"/>
      <c r="K102" s="3343"/>
      <c r="L102" s="3343"/>
      <c r="M102" s="3335"/>
      <c r="N102" s="3335"/>
      <c r="O102" s="3335"/>
      <c r="P102" s="3343"/>
      <c r="Q102" s="3434"/>
      <c r="R102" s="3338"/>
      <c r="S102" s="3343"/>
      <c r="T102" s="3343"/>
      <c r="U102" s="3378" t="s">
        <v>650</v>
      </c>
      <c r="V102" s="1516">
        <v>5000000</v>
      </c>
      <c r="W102" s="732">
        <v>61</v>
      </c>
      <c r="X102" s="1533" t="s">
        <v>503</v>
      </c>
      <c r="Y102" s="2328"/>
      <c r="Z102" s="2328"/>
      <c r="AA102" s="2328"/>
      <c r="AB102" s="2328"/>
      <c r="AC102" s="2328"/>
      <c r="AD102" s="2328"/>
      <c r="AE102" s="2328"/>
      <c r="AF102" s="2328"/>
      <c r="AG102" s="2328"/>
      <c r="AH102" s="2328"/>
      <c r="AI102" s="2328"/>
      <c r="AJ102" s="2328"/>
      <c r="AK102" s="2328"/>
      <c r="AL102" s="2328"/>
      <c r="AM102" s="2328"/>
      <c r="AN102" s="2328"/>
      <c r="AO102" s="3415"/>
      <c r="AP102" s="3415"/>
      <c r="AQ102" s="3408"/>
    </row>
    <row r="103" spans="1:43" s="718" customFormat="1" ht="45.75" customHeight="1" x14ac:dyDescent="0.2">
      <c r="A103" s="715"/>
      <c r="B103" s="716"/>
      <c r="C103" s="717"/>
      <c r="D103" s="716"/>
      <c r="E103" s="716"/>
      <c r="F103" s="717"/>
      <c r="G103" s="719"/>
      <c r="H103" s="716"/>
      <c r="I103" s="717"/>
      <c r="J103" s="3341"/>
      <c r="K103" s="3343"/>
      <c r="L103" s="3343"/>
      <c r="M103" s="3335"/>
      <c r="N103" s="3335"/>
      <c r="O103" s="3335"/>
      <c r="P103" s="3343"/>
      <c r="Q103" s="3434"/>
      <c r="R103" s="3338"/>
      <c r="S103" s="3343"/>
      <c r="T103" s="3343"/>
      <c r="U103" s="3379"/>
      <c r="V103" s="1516">
        <f>1640500-1640500</f>
        <v>0</v>
      </c>
      <c r="W103" s="732">
        <v>20</v>
      </c>
      <c r="X103" s="1533" t="s">
        <v>61</v>
      </c>
      <c r="Y103" s="2328"/>
      <c r="Z103" s="2328"/>
      <c r="AA103" s="2328"/>
      <c r="AB103" s="2328"/>
      <c r="AC103" s="2328"/>
      <c r="AD103" s="2328"/>
      <c r="AE103" s="2328"/>
      <c r="AF103" s="2328"/>
      <c r="AG103" s="2328"/>
      <c r="AH103" s="2328"/>
      <c r="AI103" s="2328"/>
      <c r="AJ103" s="2328"/>
      <c r="AK103" s="2328"/>
      <c r="AL103" s="2328"/>
      <c r="AM103" s="2328"/>
      <c r="AN103" s="2328"/>
      <c r="AO103" s="3415"/>
      <c r="AP103" s="3415"/>
      <c r="AQ103" s="3408"/>
    </row>
    <row r="104" spans="1:43" s="718" customFormat="1" ht="45.75" customHeight="1" x14ac:dyDescent="0.2">
      <c r="A104" s="715"/>
      <c r="B104" s="716"/>
      <c r="C104" s="717"/>
      <c r="D104" s="716"/>
      <c r="E104" s="716"/>
      <c r="F104" s="717"/>
      <c r="G104" s="719"/>
      <c r="H104" s="716"/>
      <c r="I104" s="717"/>
      <c r="J104" s="3341"/>
      <c r="K104" s="3343"/>
      <c r="L104" s="3343"/>
      <c r="M104" s="3335"/>
      <c r="N104" s="3335"/>
      <c r="O104" s="3335"/>
      <c r="P104" s="3343"/>
      <c r="Q104" s="3434"/>
      <c r="R104" s="3338"/>
      <c r="S104" s="3343"/>
      <c r="T104" s="3343"/>
      <c r="U104" s="3376" t="s">
        <v>651</v>
      </c>
      <c r="V104" s="1516">
        <v>5000000</v>
      </c>
      <c r="W104" s="732">
        <v>61</v>
      </c>
      <c r="X104" s="1533" t="s">
        <v>503</v>
      </c>
      <c r="Y104" s="2328"/>
      <c r="Z104" s="2328"/>
      <c r="AA104" s="2328"/>
      <c r="AB104" s="2328"/>
      <c r="AC104" s="2328"/>
      <c r="AD104" s="2328"/>
      <c r="AE104" s="2328"/>
      <c r="AF104" s="2328"/>
      <c r="AG104" s="2328"/>
      <c r="AH104" s="2328"/>
      <c r="AI104" s="2328"/>
      <c r="AJ104" s="2328"/>
      <c r="AK104" s="2328"/>
      <c r="AL104" s="2328"/>
      <c r="AM104" s="2328"/>
      <c r="AN104" s="2328"/>
      <c r="AO104" s="3415"/>
      <c r="AP104" s="3415"/>
      <c r="AQ104" s="3408"/>
    </row>
    <row r="105" spans="1:43" ht="31.5" customHeight="1" x14ac:dyDescent="0.2">
      <c r="A105" s="737"/>
      <c r="B105" s="738"/>
      <c r="C105" s="739"/>
      <c r="D105" s="738"/>
      <c r="E105" s="738"/>
      <c r="F105" s="739"/>
      <c r="G105" s="740"/>
      <c r="H105" s="738"/>
      <c r="I105" s="739"/>
      <c r="J105" s="3341"/>
      <c r="K105" s="3343"/>
      <c r="L105" s="3343"/>
      <c r="M105" s="3335"/>
      <c r="N105" s="3335"/>
      <c r="O105" s="3335"/>
      <c r="P105" s="3343"/>
      <c r="Q105" s="3434"/>
      <c r="R105" s="3338"/>
      <c r="S105" s="3343"/>
      <c r="T105" s="3343"/>
      <c r="U105" s="3377"/>
      <c r="V105" s="1516">
        <f>1640500-1640500</f>
        <v>0</v>
      </c>
      <c r="W105" s="741">
        <v>20</v>
      </c>
      <c r="X105" s="1535" t="s">
        <v>61</v>
      </c>
      <c r="Y105" s="2328"/>
      <c r="Z105" s="2328"/>
      <c r="AA105" s="2328"/>
      <c r="AB105" s="2328"/>
      <c r="AC105" s="2328"/>
      <c r="AD105" s="2328"/>
      <c r="AE105" s="2328"/>
      <c r="AF105" s="2328"/>
      <c r="AG105" s="2328"/>
      <c r="AH105" s="2328"/>
      <c r="AI105" s="2328"/>
      <c r="AJ105" s="2328"/>
      <c r="AK105" s="2328"/>
      <c r="AL105" s="2328"/>
      <c r="AM105" s="2328"/>
      <c r="AN105" s="2328"/>
      <c r="AO105" s="3415"/>
      <c r="AP105" s="3415"/>
      <c r="AQ105" s="3408"/>
    </row>
    <row r="106" spans="1:43" ht="61.5" customHeight="1" x14ac:dyDescent="0.2">
      <c r="A106" s="737"/>
      <c r="B106" s="738"/>
      <c r="C106" s="739"/>
      <c r="D106" s="738"/>
      <c r="E106" s="738"/>
      <c r="F106" s="739"/>
      <c r="G106" s="740"/>
      <c r="H106" s="738"/>
      <c r="I106" s="739"/>
      <c r="J106" s="3341"/>
      <c r="K106" s="3343"/>
      <c r="L106" s="3343"/>
      <c r="M106" s="3335"/>
      <c r="N106" s="3335"/>
      <c r="O106" s="3335"/>
      <c r="P106" s="3343"/>
      <c r="Q106" s="3434"/>
      <c r="R106" s="3338"/>
      <c r="S106" s="3343"/>
      <c r="T106" s="3343"/>
      <c r="U106" s="3376" t="s">
        <v>652</v>
      </c>
      <c r="V106" s="1516">
        <v>5000000</v>
      </c>
      <c r="W106" s="741">
        <v>61</v>
      </c>
      <c r="X106" s="1535" t="s">
        <v>503</v>
      </c>
      <c r="Y106" s="2328"/>
      <c r="Z106" s="2328"/>
      <c r="AA106" s="2328"/>
      <c r="AB106" s="2328"/>
      <c r="AC106" s="2328"/>
      <c r="AD106" s="2328"/>
      <c r="AE106" s="2328"/>
      <c r="AF106" s="2328"/>
      <c r="AG106" s="2328"/>
      <c r="AH106" s="2328"/>
      <c r="AI106" s="2328"/>
      <c r="AJ106" s="2328"/>
      <c r="AK106" s="2328"/>
      <c r="AL106" s="2328"/>
      <c r="AM106" s="2328"/>
      <c r="AN106" s="2328"/>
      <c r="AO106" s="3415"/>
      <c r="AP106" s="3415"/>
      <c r="AQ106" s="3408"/>
    </row>
    <row r="107" spans="1:43" ht="48" customHeight="1" x14ac:dyDescent="0.2">
      <c r="A107" s="737"/>
      <c r="B107" s="738"/>
      <c r="C107" s="739"/>
      <c r="D107" s="738"/>
      <c r="E107" s="738"/>
      <c r="F107" s="739"/>
      <c r="G107" s="740"/>
      <c r="H107" s="738"/>
      <c r="I107" s="739"/>
      <c r="J107" s="3349"/>
      <c r="K107" s="3344"/>
      <c r="L107" s="3344"/>
      <c r="M107" s="3336"/>
      <c r="N107" s="3336"/>
      <c r="O107" s="3336"/>
      <c r="P107" s="3344"/>
      <c r="Q107" s="3435"/>
      <c r="R107" s="3339"/>
      <c r="S107" s="3344"/>
      <c r="T107" s="3344"/>
      <c r="U107" s="3377"/>
      <c r="V107" s="1516">
        <f>1640500-1640500</f>
        <v>0</v>
      </c>
      <c r="W107" s="741">
        <v>20</v>
      </c>
      <c r="X107" s="1535" t="s">
        <v>61</v>
      </c>
      <c r="Y107" s="3124"/>
      <c r="Z107" s="3124"/>
      <c r="AA107" s="3124"/>
      <c r="AB107" s="3124"/>
      <c r="AC107" s="3124"/>
      <c r="AD107" s="3124"/>
      <c r="AE107" s="3124"/>
      <c r="AF107" s="3124"/>
      <c r="AG107" s="3124"/>
      <c r="AH107" s="3124"/>
      <c r="AI107" s="3124"/>
      <c r="AJ107" s="3124"/>
      <c r="AK107" s="3124"/>
      <c r="AL107" s="3124"/>
      <c r="AM107" s="3124"/>
      <c r="AN107" s="3124"/>
      <c r="AO107" s="3418"/>
      <c r="AP107" s="3418"/>
      <c r="AQ107" s="3409"/>
    </row>
    <row r="108" spans="1:43" s="718" customFormat="1" ht="33.75" customHeight="1" x14ac:dyDescent="0.2">
      <c r="A108" s="726"/>
      <c r="B108" s="727"/>
      <c r="C108" s="728"/>
      <c r="D108" s="727"/>
      <c r="E108" s="727"/>
      <c r="F108" s="728"/>
      <c r="G108" s="730"/>
      <c r="H108" s="727"/>
      <c r="I108" s="728"/>
      <c r="J108" s="3328">
        <v>144</v>
      </c>
      <c r="K108" s="3354" t="s">
        <v>653</v>
      </c>
      <c r="L108" s="3354" t="s">
        <v>654</v>
      </c>
      <c r="M108" s="3328">
        <v>5</v>
      </c>
      <c r="N108" s="3328" t="s">
        <v>655</v>
      </c>
      <c r="O108" s="3328" t="s">
        <v>2000</v>
      </c>
      <c r="P108" s="3354" t="s">
        <v>656</v>
      </c>
      <c r="Q108" s="3362">
        <f>SUM(V108:V115)/R108</f>
        <v>0.83054013915654012</v>
      </c>
      <c r="R108" s="3366">
        <f>SUM(V108:V119)</f>
        <v>590110245</v>
      </c>
      <c r="S108" s="3354" t="s">
        <v>657</v>
      </c>
      <c r="T108" s="3354" t="s">
        <v>658</v>
      </c>
      <c r="U108" s="3325" t="s">
        <v>659</v>
      </c>
      <c r="V108" s="904">
        <v>260110245</v>
      </c>
      <c r="W108" s="993">
        <v>111</v>
      </c>
      <c r="X108" s="1371" t="s">
        <v>660</v>
      </c>
      <c r="Y108" s="3311">
        <v>292684</v>
      </c>
      <c r="Z108" s="3311">
        <v>282326</v>
      </c>
      <c r="AA108" s="3311">
        <v>135912</v>
      </c>
      <c r="AB108" s="3311">
        <v>45122</v>
      </c>
      <c r="AC108" s="3311">
        <v>307101</v>
      </c>
      <c r="AD108" s="3311">
        <v>86875</v>
      </c>
      <c r="AE108" s="3311">
        <v>2145</v>
      </c>
      <c r="AF108" s="3311">
        <v>12718</v>
      </c>
      <c r="AG108" s="3311">
        <v>26</v>
      </c>
      <c r="AH108" s="3311">
        <v>37</v>
      </c>
      <c r="AI108" s="3311" t="s">
        <v>504</v>
      </c>
      <c r="AJ108" s="3311" t="s">
        <v>504</v>
      </c>
      <c r="AK108" s="3311">
        <v>53164</v>
      </c>
      <c r="AL108" s="3311">
        <v>16982</v>
      </c>
      <c r="AM108" s="3311">
        <v>60013</v>
      </c>
      <c r="AN108" s="3311">
        <v>575010</v>
      </c>
      <c r="AO108" s="3320">
        <v>43467</v>
      </c>
      <c r="AP108" s="3320">
        <v>43830</v>
      </c>
      <c r="AQ108" s="3369" t="s">
        <v>2021</v>
      </c>
    </row>
    <row r="109" spans="1:43" s="718" customFormat="1" ht="37.5" customHeight="1" x14ac:dyDescent="0.2">
      <c r="A109" s="726"/>
      <c r="B109" s="727"/>
      <c r="C109" s="728"/>
      <c r="D109" s="727"/>
      <c r="E109" s="727"/>
      <c r="F109" s="728"/>
      <c r="G109" s="730"/>
      <c r="H109" s="727"/>
      <c r="I109" s="728"/>
      <c r="J109" s="3329"/>
      <c r="K109" s="3355"/>
      <c r="L109" s="3355"/>
      <c r="M109" s="3329"/>
      <c r="N109" s="3329"/>
      <c r="O109" s="3329"/>
      <c r="P109" s="3355"/>
      <c r="Q109" s="3363"/>
      <c r="R109" s="3367"/>
      <c r="S109" s="3355"/>
      <c r="T109" s="3355"/>
      <c r="U109" s="3327"/>
      <c r="V109" s="904">
        <v>82510200</v>
      </c>
      <c r="W109" s="732">
        <v>61</v>
      </c>
      <c r="X109" s="1371" t="s">
        <v>503</v>
      </c>
      <c r="Y109" s="3312"/>
      <c r="Z109" s="3312"/>
      <c r="AA109" s="3312"/>
      <c r="AB109" s="3312"/>
      <c r="AC109" s="3312"/>
      <c r="AD109" s="3312"/>
      <c r="AE109" s="3312"/>
      <c r="AF109" s="3312"/>
      <c r="AG109" s="3312"/>
      <c r="AH109" s="3312"/>
      <c r="AI109" s="3312"/>
      <c r="AJ109" s="3312"/>
      <c r="AK109" s="3312"/>
      <c r="AL109" s="3312"/>
      <c r="AM109" s="3312"/>
      <c r="AN109" s="3312"/>
      <c r="AO109" s="3321"/>
      <c r="AP109" s="3321"/>
      <c r="AQ109" s="3370"/>
    </row>
    <row r="110" spans="1:43" s="718" customFormat="1" ht="60" customHeight="1" x14ac:dyDescent="0.2">
      <c r="A110" s="726"/>
      <c r="B110" s="727"/>
      <c r="C110" s="728"/>
      <c r="D110" s="727"/>
      <c r="E110" s="727"/>
      <c r="F110" s="728"/>
      <c r="G110" s="730"/>
      <c r="H110" s="727"/>
      <c r="I110" s="728"/>
      <c r="J110" s="3329"/>
      <c r="K110" s="3355"/>
      <c r="L110" s="3355"/>
      <c r="M110" s="3329"/>
      <c r="N110" s="3329"/>
      <c r="O110" s="3329"/>
      <c r="P110" s="3355"/>
      <c r="Q110" s="3363"/>
      <c r="R110" s="3367"/>
      <c r="S110" s="3355"/>
      <c r="T110" s="3355"/>
      <c r="U110" s="657" t="s">
        <v>661</v>
      </c>
      <c r="V110" s="904">
        <v>7034454</v>
      </c>
      <c r="W110" s="732">
        <v>61</v>
      </c>
      <c r="X110" s="1371" t="s">
        <v>503</v>
      </c>
      <c r="Y110" s="3312"/>
      <c r="Z110" s="3312"/>
      <c r="AA110" s="3312"/>
      <c r="AB110" s="3312"/>
      <c r="AC110" s="3312"/>
      <c r="AD110" s="3312"/>
      <c r="AE110" s="3312"/>
      <c r="AF110" s="3312"/>
      <c r="AG110" s="3312"/>
      <c r="AH110" s="3312"/>
      <c r="AI110" s="3312"/>
      <c r="AJ110" s="3312"/>
      <c r="AK110" s="3312"/>
      <c r="AL110" s="3312"/>
      <c r="AM110" s="3312"/>
      <c r="AN110" s="3312"/>
      <c r="AO110" s="3321"/>
      <c r="AP110" s="3321"/>
      <c r="AQ110" s="3370"/>
    </row>
    <row r="111" spans="1:43" s="718" customFormat="1" ht="42" customHeight="1" x14ac:dyDescent="0.2">
      <c r="A111" s="726"/>
      <c r="B111" s="727"/>
      <c r="C111" s="728"/>
      <c r="D111" s="727"/>
      <c r="E111" s="727"/>
      <c r="F111" s="728"/>
      <c r="G111" s="730"/>
      <c r="H111" s="727"/>
      <c r="I111" s="728"/>
      <c r="J111" s="3329"/>
      <c r="K111" s="3355"/>
      <c r="L111" s="3355"/>
      <c r="M111" s="3329"/>
      <c r="N111" s="3329"/>
      <c r="O111" s="3329"/>
      <c r="P111" s="3355"/>
      <c r="Q111" s="3363"/>
      <c r="R111" s="3367"/>
      <c r="S111" s="3355"/>
      <c r="T111" s="3355"/>
      <c r="U111" s="3325" t="s">
        <v>662</v>
      </c>
      <c r="V111" s="904">
        <v>10455346</v>
      </c>
      <c r="W111" s="732">
        <v>61</v>
      </c>
      <c r="X111" s="1371" t="s">
        <v>503</v>
      </c>
      <c r="Y111" s="3312"/>
      <c r="Z111" s="3312"/>
      <c r="AA111" s="3312"/>
      <c r="AB111" s="3312"/>
      <c r="AC111" s="3312"/>
      <c r="AD111" s="3312"/>
      <c r="AE111" s="3312"/>
      <c r="AF111" s="3312"/>
      <c r="AG111" s="3312"/>
      <c r="AH111" s="3312"/>
      <c r="AI111" s="3312"/>
      <c r="AJ111" s="3312"/>
      <c r="AK111" s="3312"/>
      <c r="AL111" s="3312"/>
      <c r="AM111" s="3312"/>
      <c r="AN111" s="3312"/>
      <c r="AO111" s="3321"/>
      <c r="AP111" s="3321"/>
      <c r="AQ111" s="3370"/>
    </row>
    <row r="112" spans="1:43" s="718" customFormat="1" ht="39" customHeight="1" x14ac:dyDescent="0.2">
      <c r="A112" s="726"/>
      <c r="B112" s="727"/>
      <c r="C112" s="728"/>
      <c r="D112" s="727"/>
      <c r="E112" s="727"/>
      <c r="F112" s="728"/>
      <c r="G112" s="730"/>
      <c r="H112" s="727"/>
      <c r="I112" s="728"/>
      <c r="J112" s="3329"/>
      <c r="K112" s="3355"/>
      <c r="L112" s="3355"/>
      <c r="M112" s="3329"/>
      <c r="N112" s="3329"/>
      <c r="O112" s="3329"/>
      <c r="P112" s="3355"/>
      <c r="Q112" s="3363"/>
      <c r="R112" s="3367"/>
      <c r="S112" s="3355"/>
      <c r="T112" s="3355"/>
      <c r="U112" s="3327"/>
      <c r="V112" s="904">
        <f>18564000+500000</f>
        <v>19064000</v>
      </c>
      <c r="W112" s="732">
        <v>20</v>
      </c>
      <c r="X112" s="1371" t="s">
        <v>61</v>
      </c>
      <c r="Y112" s="3312"/>
      <c r="Z112" s="3312"/>
      <c r="AA112" s="3312"/>
      <c r="AB112" s="3312"/>
      <c r="AC112" s="3312"/>
      <c r="AD112" s="3312"/>
      <c r="AE112" s="3312"/>
      <c r="AF112" s="3312"/>
      <c r="AG112" s="3312"/>
      <c r="AH112" s="3312"/>
      <c r="AI112" s="3312"/>
      <c r="AJ112" s="3312"/>
      <c r="AK112" s="3312"/>
      <c r="AL112" s="3312"/>
      <c r="AM112" s="3312"/>
      <c r="AN112" s="3312"/>
      <c r="AO112" s="3321"/>
      <c r="AP112" s="3321"/>
      <c r="AQ112" s="3370"/>
    </row>
    <row r="113" spans="1:43" s="718" customFormat="1" ht="57" x14ac:dyDescent="0.2">
      <c r="A113" s="726"/>
      <c r="B113" s="727"/>
      <c r="C113" s="728"/>
      <c r="D113" s="727"/>
      <c r="E113" s="727"/>
      <c r="F113" s="728"/>
      <c r="G113" s="730"/>
      <c r="H113" s="727"/>
      <c r="I113" s="728"/>
      <c r="J113" s="3329"/>
      <c r="K113" s="3355"/>
      <c r="L113" s="3355"/>
      <c r="M113" s="3329"/>
      <c r="N113" s="3329"/>
      <c r="O113" s="3329"/>
      <c r="P113" s="3355"/>
      <c r="Q113" s="3363"/>
      <c r="R113" s="3367"/>
      <c r="S113" s="3355"/>
      <c r="T113" s="3355"/>
      <c r="U113" s="657" t="s">
        <v>663</v>
      </c>
      <c r="V113" s="904">
        <v>37145334</v>
      </c>
      <c r="W113" s="732">
        <v>20</v>
      </c>
      <c r="X113" s="1371" t="s">
        <v>61</v>
      </c>
      <c r="Y113" s="3312"/>
      <c r="Z113" s="3312"/>
      <c r="AA113" s="3312"/>
      <c r="AB113" s="3312"/>
      <c r="AC113" s="3312"/>
      <c r="AD113" s="3312"/>
      <c r="AE113" s="3312"/>
      <c r="AF113" s="3312"/>
      <c r="AG113" s="3312"/>
      <c r="AH113" s="3312"/>
      <c r="AI113" s="3312"/>
      <c r="AJ113" s="3312"/>
      <c r="AK113" s="3312"/>
      <c r="AL113" s="3312"/>
      <c r="AM113" s="3312"/>
      <c r="AN113" s="3312"/>
      <c r="AO113" s="3321"/>
      <c r="AP113" s="3321"/>
      <c r="AQ113" s="3370"/>
    </row>
    <row r="114" spans="1:43" s="718" customFormat="1" ht="79.5" customHeight="1" x14ac:dyDescent="0.2">
      <c r="A114" s="726"/>
      <c r="B114" s="727"/>
      <c r="C114" s="728"/>
      <c r="D114" s="727"/>
      <c r="E114" s="727"/>
      <c r="F114" s="728"/>
      <c r="G114" s="730"/>
      <c r="H114" s="727"/>
      <c r="I114" s="728"/>
      <c r="J114" s="3329"/>
      <c r="K114" s="3355"/>
      <c r="L114" s="3355"/>
      <c r="M114" s="3329"/>
      <c r="N114" s="3329"/>
      <c r="O114" s="3329"/>
      <c r="P114" s="3355"/>
      <c r="Q114" s="3363"/>
      <c r="R114" s="3367"/>
      <c r="S114" s="3355"/>
      <c r="T114" s="3355"/>
      <c r="U114" s="657" t="s">
        <v>664</v>
      </c>
      <c r="V114" s="904">
        <v>37145333</v>
      </c>
      <c r="W114" s="732">
        <v>20</v>
      </c>
      <c r="X114" s="1371" t="s">
        <v>61</v>
      </c>
      <c r="Y114" s="3312"/>
      <c r="Z114" s="3312"/>
      <c r="AA114" s="3312"/>
      <c r="AB114" s="3312"/>
      <c r="AC114" s="3312"/>
      <c r="AD114" s="3312"/>
      <c r="AE114" s="3312"/>
      <c r="AF114" s="3312"/>
      <c r="AG114" s="3312"/>
      <c r="AH114" s="3312"/>
      <c r="AI114" s="3312"/>
      <c r="AJ114" s="3312"/>
      <c r="AK114" s="3312"/>
      <c r="AL114" s="3312"/>
      <c r="AM114" s="3312"/>
      <c r="AN114" s="3312"/>
      <c r="AO114" s="3321"/>
      <c r="AP114" s="3321"/>
      <c r="AQ114" s="3370"/>
    </row>
    <row r="115" spans="1:43" s="718" customFormat="1" ht="74.25" customHeight="1" x14ac:dyDescent="0.2">
      <c r="A115" s="726"/>
      <c r="B115" s="727"/>
      <c r="C115" s="728"/>
      <c r="D115" s="727"/>
      <c r="E115" s="727"/>
      <c r="F115" s="728"/>
      <c r="G115" s="730"/>
      <c r="H115" s="727"/>
      <c r="I115" s="728"/>
      <c r="J115" s="3330"/>
      <c r="K115" s="3365"/>
      <c r="L115" s="3365"/>
      <c r="M115" s="3330"/>
      <c r="N115" s="3329"/>
      <c r="O115" s="3329"/>
      <c r="P115" s="3355"/>
      <c r="Q115" s="3364"/>
      <c r="R115" s="3367"/>
      <c r="S115" s="3355"/>
      <c r="T115" s="3365"/>
      <c r="U115" s="657" t="s">
        <v>665</v>
      </c>
      <c r="V115" s="904">
        <f>37145333-500000</f>
        <v>36645333</v>
      </c>
      <c r="W115" s="732">
        <v>20</v>
      </c>
      <c r="X115" s="1371" t="s">
        <v>61</v>
      </c>
      <c r="Y115" s="3312"/>
      <c r="Z115" s="3312"/>
      <c r="AA115" s="3312"/>
      <c r="AB115" s="3312"/>
      <c r="AC115" s="3312"/>
      <c r="AD115" s="3312"/>
      <c r="AE115" s="3312"/>
      <c r="AF115" s="3312"/>
      <c r="AG115" s="3312"/>
      <c r="AH115" s="3312"/>
      <c r="AI115" s="3312"/>
      <c r="AJ115" s="3312"/>
      <c r="AK115" s="3312"/>
      <c r="AL115" s="3312"/>
      <c r="AM115" s="3312"/>
      <c r="AN115" s="3312"/>
      <c r="AO115" s="3321"/>
      <c r="AP115" s="3321"/>
      <c r="AQ115" s="3370"/>
    </row>
    <row r="116" spans="1:43" s="718" customFormat="1" ht="42.75" x14ac:dyDescent="0.2">
      <c r="A116" s="726"/>
      <c r="B116" s="727"/>
      <c r="C116" s="728"/>
      <c r="D116" s="727"/>
      <c r="E116" s="727"/>
      <c r="F116" s="728"/>
      <c r="G116" s="730"/>
      <c r="H116" s="727"/>
      <c r="I116" s="728"/>
      <c r="J116" s="3328">
        <v>145</v>
      </c>
      <c r="K116" s="3354" t="s">
        <v>666</v>
      </c>
      <c r="L116" s="3354" t="s">
        <v>498</v>
      </c>
      <c r="M116" s="3328">
        <v>1</v>
      </c>
      <c r="N116" s="3329"/>
      <c r="O116" s="3329"/>
      <c r="P116" s="3355"/>
      <c r="Q116" s="3362">
        <f>SUM(V116:V119)/R108</f>
        <v>0.16945986084345985</v>
      </c>
      <c r="R116" s="3367"/>
      <c r="S116" s="3355"/>
      <c r="T116" s="3354" t="s">
        <v>667</v>
      </c>
      <c r="U116" s="657" t="s">
        <v>668</v>
      </c>
      <c r="V116" s="904">
        <v>33133334</v>
      </c>
      <c r="W116" s="732">
        <v>61</v>
      </c>
      <c r="X116" s="1371" t="s">
        <v>503</v>
      </c>
      <c r="Y116" s="3312"/>
      <c r="Z116" s="3312"/>
      <c r="AA116" s="3312"/>
      <c r="AB116" s="3312"/>
      <c r="AC116" s="3312"/>
      <c r="AD116" s="3312"/>
      <c r="AE116" s="3312"/>
      <c r="AF116" s="3312"/>
      <c r="AG116" s="3312"/>
      <c r="AH116" s="3312"/>
      <c r="AI116" s="3312"/>
      <c r="AJ116" s="3312"/>
      <c r="AK116" s="3312"/>
      <c r="AL116" s="3312"/>
      <c r="AM116" s="3312"/>
      <c r="AN116" s="3312"/>
      <c r="AO116" s="3321"/>
      <c r="AP116" s="3321"/>
      <c r="AQ116" s="3370"/>
    </row>
    <row r="117" spans="1:43" s="718" customFormat="1" ht="60.75" customHeight="1" x14ac:dyDescent="0.2">
      <c r="A117" s="726"/>
      <c r="B117" s="727"/>
      <c r="C117" s="728"/>
      <c r="D117" s="727"/>
      <c r="E117" s="727"/>
      <c r="F117" s="728"/>
      <c r="G117" s="730"/>
      <c r="H117" s="727"/>
      <c r="I117" s="728"/>
      <c r="J117" s="3329"/>
      <c r="K117" s="3355"/>
      <c r="L117" s="3355"/>
      <c r="M117" s="3329"/>
      <c r="N117" s="3329"/>
      <c r="O117" s="3329"/>
      <c r="P117" s="3355"/>
      <c r="Q117" s="3363"/>
      <c r="R117" s="3367"/>
      <c r="S117" s="3355"/>
      <c r="T117" s="3355"/>
      <c r="U117" s="657" t="s">
        <v>669</v>
      </c>
      <c r="V117" s="904">
        <v>33133333</v>
      </c>
      <c r="W117" s="732">
        <v>61</v>
      </c>
      <c r="X117" s="1371" t="s">
        <v>503</v>
      </c>
      <c r="Y117" s="3312"/>
      <c r="Z117" s="3312"/>
      <c r="AA117" s="3312"/>
      <c r="AB117" s="3312"/>
      <c r="AC117" s="3312"/>
      <c r="AD117" s="3312"/>
      <c r="AE117" s="3312"/>
      <c r="AF117" s="3312"/>
      <c r="AG117" s="3312"/>
      <c r="AH117" s="3312"/>
      <c r="AI117" s="3312"/>
      <c r="AJ117" s="3312"/>
      <c r="AK117" s="3312"/>
      <c r="AL117" s="3312"/>
      <c r="AM117" s="3312"/>
      <c r="AN117" s="3312"/>
      <c r="AO117" s="3321"/>
      <c r="AP117" s="3321"/>
      <c r="AQ117" s="3370"/>
    </row>
    <row r="118" spans="1:43" s="718" customFormat="1" ht="48" customHeight="1" x14ac:dyDescent="0.2">
      <c r="A118" s="726"/>
      <c r="B118" s="727"/>
      <c r="C118" s="728"/>
      <c r="D118" s="727"/>
      <c r="E118" s="727"/>
      <c r="F118" s="728"/>
      <c r="G118" s="730"/>
      <c r="H118" s="727"/>
      <c r="I118" s="728"/>
      <c r="J118" s="3329"/>
      <c r="K118" s="3355"/>
      <c r="L118" s="3355"/>
      <c r="M118" s="3329"/>
      <c r="N118" s="3329"/>
      <c r="O118" s="3329"/>
      <c r="P118" s="3355"/>
      <c r="Q118" s="3363"/>
      <c r="R118" s="3367"/>
      <c r="S118" s="3355"/>
      <c r="T118" s="3355"/>
      <c r="U118" s="657" t="s">
        <v>670</v>
      </c>
      <c r="V118" s="733">
        <v>600000</v>
      </c>
      <c r="W118" s="732">
        <v>61</v>
      </c>
      <c r="X118" s="1371" t="s">
        <v>503</v>
      </c>
      <c r="Y118" s="3312"/>
      <c r="Z118" s="3312"/>
      <c r="AA118" s="3312"/>
      <c r="AB118" s="3312"/>
      <c r="AC118" s="3312"/>
      <c r="AD118" s="3312"/>
      <c r="AE118" s="3312"/>
      <c r="AF118" s="3312"/>
      <c r="AG118" s="3312"/>
      <c r="AH118" s="3312"/>
      <c r="AI118" s="3312"/>
      <c r="AJ118" s="3312"/>
      <c r="AK118" s="3312"/>
      <c r="AL118" s="3312"/>
      <c r="AM118" s="3312"/>
      <c r="AN118" s="3312"/>
      <c r="AO118" s="3321"/>
      <c r="AP118" s="3321"/>
      <c r="AQ118" s="3370"/>
    </row>
    <row r="119" spans="1:43" s="718" customFormat="1" ht="49.5" customHeight="1" x14ac:dyDescent="0.2">
      <c r="A119" s="726"/>
      <c r="B119" s="727"/>
      <c r="C119" s="728"/>
      <c r="D119" s="727"/>
      <c r="E119" s="727"/>
      <c r="F119" s="728"/>
      <c r="G119" s="730"/>
      <c r="H119" s="727"/>
      <c r="I119" s="728"/>
      <c r="J119" s="3330"/>
      <c r="K119" s="3365"/>
      <c r="L119" s="3365"/>
      <c r="M119" s="3330"/>
      <c r="N119" s="3330"/>
      <c r="O119" s="3330"/>
      <c r="P119" s="3355"/>
      <c r="Q119" s="3364"/>
      <c r="R119" s="3367"/>
      <c r="S119" s="3355"/>
      <c r="T119" s="3365"/>
      <c r="U119" s="657" t="s">
        <v>671</v>
      </c>
      <c r="V119" s="1210">
        <v>33133333</v>
      </c>
      <c r="W119" s="1441">
        <v>61</v>
      </c>
      <c r="X119" s="1439" t="s">
        <v>503</v>
      </c>
      <c r="Y119" s="3313"/>
      <c r="Z119" s="3313"/>
      <c r="AA119" s="3313"/>
      <c r="AB119" s="3313"/>
      <c r="AC119" s="3313"/>
      <c r="AD119" s="3313"/>
      <c r="AE119" s="3313"/>
      <c r="AF119" s="3313"/>
      <c r="AG119" s="3313"/>
      <c r="AH119" s="3313"/>
      <c r="AI119" s="3313"/>
      <c r="AJ119" s="3313"/>
      <c r="AK119" s="3313"/>
      <c r="AL119" s="3313"/>
      <c r="AM119" s="3313"/>
      <c r="AN119" s="3313"/>
      <c r="AO119" s="3322"/>
      <c r="AP119" s="3321"/>
      <c r="AQ119" s="3371"/>
    </row>
    <row r="120" spans="1:43" s="718" customFormat="1" ht="37.5" customHeight="1" x14ac:dyDescent="0.2">
      <c r="A120" s="726"/>
      <c r="B120" s="727"/>
      <c r="C120" s="728"/>
      <c r="D120" s="727"/>
      <c r="E120" s="727"/>
      <c r="F120" s="728"/>
      <c r="G120" s="730"/>
      <c r="H120" s="727"/>
      <c r="I120" s="728"/>
      <c r="J120" s="3328">
        <v>146</v>
      </c>
      <c r="K120" s="3354" t="s">
        <v>672</v>
      </c>
      <c r="L120" s="3354" t="s">
        <v>673</v>
      </c>
      <c r="M120" s="3328">
        <v>1</v>
      </c>
      <c r="N120" s="1513"/>
      <c r="O120" s="3328" t="s">
        <v>2001</v>
      </c>
      <c r="P120" s="3354" t="s">
        <v>674</v>
      </c>
      <c r="Q120" s="3362">
        <v>1</v>
      </c>
      <c r="R120" s="3366">
        <f>SUM(V120:V142)</f>
        <v>223219793</v>
      </c>
      <c r="S120" s="3354" t="s">
        <v>675</v>
      </c>
      <c r="T120" s="3436" t="s">
        <v>676</v>
      </c>
      <c r="U120" s="3440" t="s">
        <v>677</v>
      </c>
      <c r="V120" s="904">
        <v>10720150</v>
      </c>
      <c r="W120" s="732">
        <v>61</v>
      </c>
      <c r="X120" s="1440" t="s">
        <v>2023</v>
      </c>
      <c r="Y120" s="3438">
        <v>289394</v>
      </c>
      <c r="Z120" s="2258">
        <v>279112</v>
      </c>
      <c r="AA120" s="2258">
        <v>63164</v>
      </c>
      <c r="AB120" s="2258">
        <v>45607</v>
      </c>
      <c r="AC120" s="2258">
        <v>365607</v>
      </c>
      <c r="AD120" s="2258">
        <v>75612</v>
      </c>
      <c r="AE120" s="2258">
        <v>2145</v>
      </c>
      <c r="AF120" s="2258">
        <v>12718</v>
      </c>
      <c r="AG120" s="2258">
        <v>26</v>
      </c>
      <c r="AH120" s="2258">
        <v>37</v>
      </c>
      <c r="AI120" s="2258">
        <v>0</v>
      </c>
      <c r="AJ120" s="2258">
        <v>0</v>
      </c>
      <c r="AK120" s="2258">
        <v>78</v>
      </c>
      <c r="AL120" s="2258">
        <v>16897</v>
      </c>
      <c r="AM120" s="2258">
        <f>SUM('[2]P. 100'!$W$5+'[2]P. 100'!$X$5)</f>
        <v>852</v>
      </c>
      <c r="AN120" s="2258">
        <f>SUM(Y120:Z120)</f>
        <v>568506</v>
      </c>
      <c r="AO120" s="3323">
        <v>43467</v>
      </c>
      <c r="AP120" s="3323">
        <v>43830</v>
      </c>
      <c r="AQ120" s="3369" t="s">
        <v>2021</v>
      </c>
    </row>
    <row r="121" spans="1:43" s="718" customFormat="1" ht="45" customHeight="1" x14ac:dyDescent="0.2">
      <c r="A121" s="726"/>
      <c r="B121" s="727"/>
      <c r="C121" s="728"/>
      <c r="D121" s="727"/>
      <c r="E121" s="727"/>
      <c r="F121" s="728"/>
      <c r="G121" s="730"/>
      <c r="H121" s="727"/>
      <c r="I121" s="728"/>
      <c r="J121" s="3329"/>
      <c r="K121" s="3355"/>
      <c r="L121" s="3356"/>
      <c r="M121" s="3357"/>
      <c r="N121" s="1625"/>
      <c r="O121" s="3357"/>
      <c r="P121" s="3356"/>
      <c r="Q121" s="3363"/>
      <c r="R121" s="3381"/>
      <c r="S121" s="3356"/>
      <c r="T121" s="3437"/>
      <c r="U121" s="3440"/>
      <c r="V121" s="904">
        <v>39850200</v>
      </c>
      <c r="W121" s="732">
        <v>113</v>
      </c>
      <c r="X121" s="1684" t="s">
        <v>2024</v>
      </c>
      <c r="Y121" s="3439"/>
      <c r="Z121" s="2259"/>
      <c r="AA121" s="2259"/>
      <c r="AB121" s="2259"/>
      <c r="AC121" s="2259"/>
      <c r="AD121" s="2259"/>
      <c r="AE121" s="2259"/>
      <c r="AF121" s="2259"/>
      <c r="AG121" s="2259"/>
      <c r="AH121" s="2259"/>
      <c r="AI121" s="2259"/>
      <c r="AJ121" s="2259"/>
      <c r="AK121" s="2259"/>
      <c r="AL121" s="2259"/>
      <c r="AM121" s="2259"/>
      <c r="AN121" s="2259"/>
      <c r="AO121" s="3323"/>
      <c r="AP121" s="3323"/>
      <c r="AQ121" s="3370"/>
    </row>
    <row r="122" spans="1:43" s="718" customFormat="1" ht="45.75" customHeight="1" x14ac:dyDescent="0.2">
      <c r="A122" s="726"/>
      <c r="B122" s="727"/>
      <c r="C122" s="728"/>
      <c r="D122" s="727"/>
      <c r="E122" s="727"/>
      <c r="F122" s="728"/>
      <c r="G122" s="730"/>
      <c r="H122" s="727"/>
      <c r="I122" s="728"/>
      <c r="J122" s="3329"/>
      <c r="K122" s="3355"/>
      <c r="L122" s="3356"/>
      <c r="M122" s="3357"/>
      <c r="N122" s="1625"/>
      <c r="O122" s="3357"/>
      <c r="P122" s="3356"/>
      <c r="Q122" s="3363"/>
      <c r="R122" s="3381"/>
      <c r="S122" s="3356"/>
      <c r="T122" s="3437"/>
      <c r="U122" s="3440"/>
      <c r="V122" s="904">
        <v>3754353</v>
      </c>
      <c r="W122" s="732">
        <v>114</v>
      </c>
      <c r="X122" s="1684" t="s">
        <v>2025</v>
      </c>
      <c r="Y122" s="3439"/>
      <c r="Z122" s="2259"/>
      <c r="AA122" s="2259"/>
      <c r="AB122" s="2259"/>
      <c r="AC122" s="2259"/>
      <c r="AD122" s="2259"/>
      <c r="AE122" s="2259"/>
      <c r="AF122" s="2259"/>
      <c r="AG122" s="2259"/>
      <c r="AH122" s="2259"/>
      <c r="AI122" s="2259"/>
      <c r="AJ122" s="2259"/>
      <c r="AK122" s="2259"/>
      <c r="AL122" s="2259"/>
      <c r="AM122" s="2259"/>
      <c r="AN122" s="2259"/>
      <c r="AO122" s="3323"/>
      <c r="AP122" s="3323"/>
      <c r="AQ122" s="3370"/>
    </row>
    <row r="123" spans="1:43" s="718" customFormat="1" ht="30" customHeight="1" x14ac:dyDescent="0.2">
      <c r="A123" s="726"/>
      <c r="B123" s="727"/>
      <c r="C123" s="728"/>
      <c r="D123" s="727"/>
      <c r="E123" s="727"/>
      <c r="F123" s="728"/>
      <c r="G123" s="730"/>
      <c r="H123" s="727"/>
      <c r="I123" s="728"/>
      <c r="J123" s="3329"/>
      <c r="K123" s="3355"/>
      <c r="L123" s="3356"/>
      <c r="M123" s="3357"/>
      <c r="N123" s="1625"/>
      <c r="O123" s="3357"/>
      <c r="P123" s="3356"/>
      <c r="Q123" s="3363"/>
      <c r="R123" s="3381"/>
      <c r="S123" s="3356"/>
      <c r="T123" s="3437"/>
      <c r="U123" s="3440" t="s">
        <v>680</v>
      </c>
      <c r="V123" s="904">
        <v>1875100</v>
      </c>
      <c r="W123" s="732">
        <v>61</v>
      </c>
      <c r="X123" s="1533" t="s">
        <v>2023</v>
      </c>
      <c r="Y123" s="3439"/>
      <c r="Z123" s="2259"/>
      <c r="AA123" s="2259"/>
      <c r="AB123" s="2259"/>
      <c r="AC123" s="2259"/>
      <c r="AD123" s="2259"/>
      <c r="AE123" s="2259"/>
      <c r="AF123" s="2259"/>
      <c r="AG123" s="2259"/>
      <c r="AH123" s="2259"/>
      <c r="AI123" s="2259"/>
      <c r="AJ123" s="2259"/>
      <c r="AK123" s="2259"/>
      <c r="AL123" s="2259"/>
      <c r="AM123" s="2259"/>
      <c r="AN123" s="2259"/>
      <c r="AO123" s="3323"/>
      <c r="AP123" s="3323"/>
      <c r="AQ123" s="3370"/>
    </row>
    <row r="124" spans="1:43" s="718" customFormat="1" ht="30" customHeight="1" x14ac:dyDescent="0.2">
      <c r="A124" s="726"/>
      <c r="B124" s="727"/>
      <c r="C124" s="728"/>
      <c r="D124" s="727"/>
      <c r="E124" s="727"/>
      <c r="F124" s="728"/>
      <c r="G124" s="730"/>
      <c r="H124" s="727"/>
      <c r="I124" s="728"/>
      <c r="J124" s="3329"/>
      <c r="K124" s="3355"/>
      <c r="L124" s="3356"/>
      <c r="M124" s="3357"/>
      <c r="N124" s="1625"/>
      <c r="O124" s="3357"/>
      <c r="P124" s="3356"/>
      <c r="Q124" s="3363"/>
      <c r="R124" s="3381"/>
      <c r="S124" s="3356"/>
      <c r="T124" s="1634"/>
      <c r="U124" s="3440"/>
      <c r="V124" s="904">
        <v>2971200</v>
      </c>
      <c r="W124" s="732">
        <v>113</v>
      </c>
      <c r="X124" s="1684" t="s">
        <v>2024</v>
      </c>
      <c r="Y124" s="3439"/>
      <c r="Z124" s="2259"/>
      <c r="AA124" s="2259"/>
      <c r="AB124" s="2259"/>
      <c r="AC124" s="2259"/>
      <c r="AD124" s="2259"/>
      <c r="AE124" s="2259"/>
      <c r="AF124" s="2259"/>
      <c r="AG124" s="2259"/>
      <c r="AH124" s="2259"/>
      <c r="AI124" s="2259"/>
      <c r="AJ124" s="2259"/>
      <c r="AK124" s="2259"/>
      <c r="AL124" s="2259"/>
      <c r="AM124" s="2259"/>
      <c r="AN124" s="2259"/>
      <c r="AO124" s="3323"/>
      <c r="AP124" s="3323"/>
      <c r="AQ124" s="3370"/>
    </row>
    <row r="125" spans="1:43" s="718" customFormat="1" ht="51.75" customHeight="1" x14ac:dyDescent="0.2">
      <c r="A125" s="726"/>
      <c r="B125" s="727"/>
      <c r="C125" s="728"/>
      <c r="D125" s="727"/>
      <c r="E125" s="727"/>
      <c r="F125" s="728"/>
      <c r="G125" s="730"/>
      <c r="H125" s="727"/>
      <c r="I125" s="728"/>
      <c r="J125" s="3329"/>
      <c r="K125" s="3355"/>
      <c r="L125" s="3356"/>
      <c r="M125" s="3357"/>
      <c r="N125" s="1625"/>
      <c r="O125" s="3357"/>
      <c r="P125" s="3356"/>
      <c r="Q125" s="3363"/>
      <c r="R125" s="3381"/>
      <c r="S125" s="3356"/>
      <c r="T125" s="3354" t="s">
        <v>682</v>
      </c>
      <c r="U125" s="3440"/>
      <c r="V125" s="904">
        <v>290000</v>
      </c>
      <c r="W125" s="732">
        <v>114</v>
      </c>
      <c r="X125" s="1440" t="s">
        <v>683</v>
      </c>
      <c r="Y125" s="3439"/>
      <c r="Z125" s="2259"/>
      <c r="AA125" s="2259"/>
      <c r="AB125" s="2259"/>
      <c r="AC125" s="2259"/>
      <c r="AD125" s="2259"/>
      <c r="AE125" s="2259"/>
      <c r="AF125" s="2259"/>
      <c r="AG125" s="2259"/>
      <c r="AH125" s="2259"/>
      <c r="AI125" s="2259"/>
      <c r="AJ125" s="2259"/>
      <c r="AK125" s="2259"/>
      <c r="AL125" s="2259"/>
      <c r="AM125" s="2259"/>
      <c r="AN125" s="2259"/>
      <c r="AO125" s="3323"/>
      <c r="AP125" s="3323"/>
      <c r="AQ125" s="3370"/>
    </row>
    <row r="126" spans="1:43" s="718" customFormat="1" ht="61.5" customHeight="1" x14ac:dyDescent="0.2">
      <c r="A126" s="726"/>
      <c r="B126" s="727"/>
      <c r="C126" s="728"/>
      <c r="D126" s="727"/>
      <c r="E126" s="727"/>
      <c r="F126" s="728"/>
      <c r="G126" s="730"/>
      <c r="H126" s="727"/>
      <c r="I126" s="728"/>
      <c r="J126" s="3329"/>
      <c r="K126" s="3355"/>
      <c r="L126" s="3356"/>
      <c r="M126" s="3357"/>
      <c r="N126" s="1625"/>
      <c r="O126" s="3357"/>
      <c r="P126" s="3356"/>
      <c r="Q126" s="3363"/>
      <c r="R126" s="3381"/>
      <c r="S126" s="3356"/>
      <c r="T126" s="3365"/>
      <c r="U126" s="1632" t="s">
        <v>684</v>
      </c>
      <c r="V126" s="904">
        <v>7931800</v>
      </c>
      <c r="W126" s="732">
        <v>113</v>
      </c>
      <c r="X126" s="1684" t="s">
        <v>2024</v>
      </c>
      <c r="Y126" s="3439"/>
      <c r="Z126" s="2259"/>
      <c r="AA126" s="2259"/>
      <c r="AB126" s="2259"/>
      <c r="AC126" s="2259"/>
      <c r="AD126" s="2259"/>
      <c r="AE126" s="2259"/>
      <c r="AF126" s="2259"/>
      <c r="AG126" s="2259"/>
      <c r="AH126" s="2259"/>
      <c r="AI126" s="2259"/>
      <c r="AJ126" s="2259"/>
      <c r="AK126" s="2259"/>
      <c r="AL126" s="2259"/>
      <c r="AM126" s="2259"/>
      <c r="AN126" s="2259"/>
      <c r="AO126" s="3323"/>
      <c r="AP126" s="3323"/>
      <c r="AQ126" s="3370"/>
    </row>
    <row r="127" spans="1:43" s="718" customFormat="1" ht="39.75" customHeight="1" x14ac:dyDescent="0.2">
      <c r="A127" s="726"/>
      <c r="B127" s="727"/>
      <c r="C127" s="728"/>
      <c r="D127" s="727"/>
      <c r="E127" s="727"/>
      <c r="F127" s="728"/>
      <c r="G127" s="730"/>
      <c r="H127" s="727"/>
      <c r="I127" s="728"/>
      <c r="J127" s="3329"/>
      <c r="K127" s="3355"/>
      <c r="L127" s="3356"/>
      <c r="M127" s="3357"/>
      <c r="N127" s="1625" t="s">
        <v>678</v>
      </c>
      <c r="O127" s="3357"/>
      <c r="P127" s="3356"/>
      <c r="Q127" s="3363"/>
      <c r="R127" s="3381"/>
      <c r="S127" s="3356"/>
      <c r="T127" s="1626"/>
      <c r="U127" s="3325" t="s">
        <v>685</v>
      </c>
      <c r="V127" s="904">
        <v>535750</v>
      </c>
      <c r="W127" s="732">
        <v>61</v>
      </c>
      <c r="X127" s="1440" t="s">
        <v>2033</v>
      </c>
      <c r="Y127" s="3439"/>
      <c r="Z127" s="2259"/>
      <c r="AA127" s="2259"/>
      <c r="AB127" s="2259"/>
      <c r="AC127" s="2259"/>
      <c r="AD127" s="2259"/>
      <c r="AE127" s="2259"/>
      <c r="AF127" s="2259"/>
      <c r="AG127" s="2259"/>
      <c r="AH127" s="2259"/>
      <c r="AI127" s="2259"/>
      <c r="AJ127" s="2259"/>
      <c r="AK127" s="2259"/>
      <c r="AL127" s="2259"/>
      <c r="AM127" s="2259"/>
      <c r="AN127" s="2259"/>
      <c r="AO127" s="3323"/>
      <c r="AP127" s="3323"/>
      <c r="AQ127" s="3370"/>
    </row>
    <row r="128" spans="1:43" s="718" customFormat="1" ht="39.75" customHeight="1" x14ac:dyDescent="0.2">
      <c r="A128" s="726"/>
      <c r="B128" s="727"/>
      <c r="C128" s="728"/>
      <c r="D128" s="727"/>
      <c r="E128" s="727"/>
      <c r="F128" s="728"/>
      <c r="G128" s="730"/>
      <c r="H128" s="727"/>
      <c r="I128" s="728"/>
      <c r="J128" s="3329"/>
      <c r="K128" s="3355"/>
      <c r="L128" s="3356"/>
      <c r="M128" s="3357"/>
      <c r="N128" s="1625" t="s">
        <v>679</v>
      </c>
      <c r="O128" s="3357"/>
      <c r="P128" s="3356"/>
      <c r="Q128" s="3363"/>
      <c r="R128" s="3381"/>
      <c r="S128" s="3356"/>
      <c r="T128" s="1626"/>
      <c r="U128" s="3326"/>
      <c r="V128" s="904">
        <v>1740786</v>
      </c>
      <c r="W128" s="732">
        <v>113</v>
      </c>
      <c r="X128" s="1684" t="s">
        <v>2024</v>
      </c>
      <c r="Y128" s="3439"/>
      <c r="Z128" s="2259"/>
      <c r="AA128" s="2259"/>
      <c r="AB128" s="2259"/>
      <c r="AC128" s="2259"/>
      <c r="AD128" s="2259"/>
      <c r="AE128" s="2259"/>
      <c r="AF128" s="2259"/>
      <c r="AG128" s="2259"/>
      <c r="AH128" s="2259"/>
      <c r="AI128" s="2259"/>
      <c r="AJ128" s="2259"/>
      <c r="AK128" s="2259"/>
      <c r="AL128" s="2259"/>
      <c r="AM128" s="2259"/>
      <c r="AN128" s="2259"/>
      <c r="AO128" s="3323"/>
      <c r="AP128" s="3323"/>
      <c r="AQ128" s="3370"/>
    </row>
    <row r="129" spans="1:43" s="718" customFormat="1" ht="39.75" customHeight="1" x14ac:dyDescent="0.2">
      <c r="A129" s="726"/>
      <c r="B129" s="727"/>
      <c r="C129" s="728"/>
      <c r="D129" s="727"/>
      <c r="E129" s="727"/>
      <c r="F129" s="728"/>
      <c r="G129" s="730"/>
      <c r="H129" s="727"/>
      <c r="I129" s="728"/>
      <c r="J129" s="3329"/>
      <c r="K129" s="3355"/>
      <c r="L129" s="3356"/>
      <c r="M129" s="3357"/>
      <c r="N129" s="1625"/>
      <c r="O129" s="3357"/>
      <c r="P129" s="3356"/>
      <c r="Q129" s="3363"/>
      <c r="R129" s="3381"/>
      <c r="S129" s="3356"/>
      <c r="T129" s="3356" t="s">
        <v>686</v>
      </c>
      <c r="U129" s="3327"/>
      <c r="V129" s="904">
        <v>119949</v>
      </c>
      <c r="W129" s="732">
        <v>114</v>
      </c>
      <c r="X129" s="1440" t="s">
        <v>683</v>
      </c>
      <c r="Y129" s="3439"/>
      <c r="Z129" s="2259"/>
      <c r="AA129" s="2259"/>
      <c r="AB129" s="2259"/>
      <c r="AC129" s="2259"/>
      <c r="AD129" s="2259"/>
      <c r="AE129" s="2259"/>
      <c r="AF129" s="2259"/>
      <c r="AG129" s="2259"/>
      <c r="AH129" s="2259"/>
      <c r="AI129" s="2259"/>
      <c r="AJ129" s="2259"/>
      <c r="AK129" s="2259"/>
      <c r="AL129" s="2259"/>
      <c r="AM129" s="2259"/>
      <c r="AN129" s="2259"/>
      <c r="AO129" s="3323"/>
      <c r="AP129" s="3323"/>
      <c r="AQ129" s="3370"/>
    </row>
    <row r="130" spans="1:43" s="718" customFormat="1" ht="39.75" customHeight="1" x14ac:dyDescent="0.2">
      <c r="A130" s="726"/>
      <c r="B130" s="727"/>
      <c r="C130" s="728"/>
      <c r="D130" s="727"/>
      <c r="E130" s="727"/>
      <c r="F130" s="728"/>
      <c r="G130" s="730"/>
      <c r="H130" s="727"/>
      <c r="I130" s="728"/>
      <c r="J130" s="3329"/>
      <c r="K130" s="3355"/>
      <c r="L130" s="3356"/>
      <c r="M130" s="3357"/>
      <c r="N130" s="1625" t="s">
        <v>681</v>
      </c>
      <c r="O130" s="3357"/>
      <c r="P130" s="3356"/>
      <c r="Q130" s="3363"/>
      <c r="R130" s="3381"/>
      <c r="S130" s="3356"/>
      <c r="T130" s="3356"/>
      <c r="U130" s="3325" t="s">
        <v>687</v>
      </c>
      <c r="V130" s="904">
        <v>1874130</v>
      </c>
      <c r="W130" s="732">
        <v>61</v>
      </c>
      <c r="X130" s="1533" t="s">
        <v>2023</v>
      </c>
      <c r="Y130" s="3439"/>
      <c r="Z130" s="2259"/>
      <c r="AA130" s="2259"/>
      <c r="AB130" s="2259"/>
      <c r="AC130" s="2259"/>
      <c r="AD130" s="2259"/>
      <c r="AE130" s="2259"/>
      <c r="AF130" s="2259"/>
      <c r="AG130" s="2259"/>
      <c r="AH130" s="2259"/>
      <c r="AI130" s="2259"/>
      <c r="AJ130" s="2259"/>
      <c r="AK130" s="2259"/>
      <c r="AL130" s="2259"/>
      <c r="AM130" s="2259"/>
      <c r="AN130" s="2259"/>
      <c r="AO130" s="3323"/>
      <c r="AP130" s="3323"/>
      <c r="AQ130" s="3370"/>
    </row>
    <row r="131" spans="1:43" s="718" customFormat="1" ht="39.75" customHeight="1" x14ac:dyDescent="0.2">
      <c r="A131" s="726"/>
      <c r="B131" s="727"/>
      <c r="C131" s="728"/>
      <c r="D131" s="727"/>
      <c r="E131" s="727"/>
      <c r="F131" s="728"/>
      <c r="G131" s="730"/>
      <c r="H131" s="727"/>
      <c r="I131" s="728"/>
      <c r="J131" s="3329"/>
      <c r="K131" s="3355"/>
      <c r="L131" s="3356"/>
      <c r="M131" s="3357"/>
      <c r="N131" s="1625"/>
      <c r="O131" s="3357"/>
      <c r="P131" s="3356"/>
      <c r="Q131" s="3363"/>
      <c r="R131" s="3381"/>
      <c r="S131" s="3356"/>
      <c r="T131" s="3356"/>
      <c r="U131" s="3326"/>
      <c r="V131" s="904">
        <v>3003943</v>
      </c>
      <c r="W131" s="732">
        <v>113</v>
      </c>
      <c r="X131" s="1684" t="s">
        <v>2024</v>
      </c>
      <c r="Y131" s="3439"/>
      <c r="Z131" s="2259"/>
      <c r="AA131" s="2259"/>
      <c r="AB131" s="2259"/>
      <c r="AC131" s="2259"/>
      <c r="AD131" s="2259"/>
      <c r="AE131" s="2259"/>
      <c r="AF131" s="2259"/>
      <c r="AG131" s="2259"/>
      <c r="AH131" s="2259"/>
      <c r="AI131" s="2259"/>
      <c r="AJ131" s="2259"/>
      <c r="AK131" s="2259"/>
      <c r="AL131" s="2259"/>
      <c r="AM131" s="2259"/>
      <c r="AN131" s="2259"/>
      <c r="AO131" s="3323"/>
      <c r="AP131" s="3323"/>
      <c r="AQ131" s="3370"/>
    </row>
    <row r="132" spans="1:43" s="718" customFormat="1" ht="39.75" customHeight="1" x14ac:dyDescent="0.2">
      <c r="A132" s="726"/>
      <c r="B132" s="727"/>
      <c r="C132" s="728"/>
      <c r="D132" s="727"/>
      <c r="E132" s="727"/>
      <c r="F132" s="728"/>
      <c r="G132" s="730"/>
      <c r="H132" s="727"/>
      <c r="I132" s="728"/>
      <c r="J132" s="3329"/>
      <c r="K132" s="3355"/>
      <c r="L132" s="3356"/>
      <c r="M132" s="3357"/>
      <c r="N132" s="1625"/>
      <c r="O132" s="3357"/>
      <c r="P132" s="3356"/>
      <c r="Q132" s="3363"/>
      <c r="R132" s="3381"/>
      <c r="S132" s="3356"/>
      <c r="T132" s="3356"/>
      <c r="U132" s="3327"/>
      <c r="V132" s="904">
        <v>248000</v>
      </c>
      <c r="W132" s="732">
        <v>114</v>
      </c>
      <c r="X132" s="1533" t="s">
        <v>683</v>
      </c>
      <c r="Y132" s="3439"/>
      <c r="Z132" s="2259"/>
      <c r="AA132" s="2259"/>
      <c r="AB132" s="2259"/>
      <c r="AC132" s="2259"/>
      <c r="AD132" s="2259"/>
      <c r="AE132" s="2259"/>
      <c r="AF132" s="2259"/>
      <c r="AG132" s="2259"/>
      <c r="AH132" s="2259"/>
      <c r="AI132" s="2259"/>
      <c r="AJ132" s="2259"/>
      <c r="AK132" s="2259"/>
      <c r="AL132" s="2259"/>
      <c r="AM132" s="2259"/>
      <c r="AN132" s="2259"/>
      <c r="AO132" s="3323"/>
      <c r="AP132" s="3323"/>
      <c r="AQ132" s="3370"/>
    </row>
    <row r="133" spans="1:43" s="718" customFormat="1" ht="39.75" customHeight="1" x14ac:dyDescent="0.2">
      <c r="A133" s="726"/>
      <c r="B133" s="727"/>
      <c r="C133" s="728"/>
      <c r="D133" s="727"/>
      <c r="E133" s="727"/>
      <c r="F133" s="728"/>
      <c r="G133" s="730"/>
      <c r="H133" s="727"/>
      <c r="I133" s="728"/>
      <c r="J133" s="3329"/>
      <c r="K133" s="3355"/>
      <c r="L133" s="3356"/>
      <c r="M133" s="3357"/>
      <c r="N133" s="1625"/>
      <c r="O133" s="3357"/>
      <c r="P133" s="3356"/>
      <c r="Q133" s="3363"/>
      <c r="R133" s="3381"/>
      <c r="S133" s="3356"/>
      <c r="T133" s="3356"/>
      <c r="U133" s="3325" t="s">
        <v>688</v>
      </c>
      <c r="V133" s="904">
        <v>10712370</v>
      </c>
      <c r="W133" s="732">
        <v>61</v>
      </c>
      <c r="X133" s="1533" t="s">
        <v>2023</v>
      </c>
      <c r="Y133" s="3439"/>
      <c r="Z133" s="2259"/>
      <c r="AA133" s="2259"/>
      <c r="AB133" s="2259"/>
      <c r="AC133" s="2259"/>
      <c r="AD133" s="2259"/>
      <c r="AE133" s="2259"/>
      <c r="AF133" s="2259"/>
      <c r="AG133" s="2259"/>
      <c r="AH133" s="2259"/>
      <c r="AI133" s="2259"/>
      <c r="AJ133" s="2259"/>
      <c r="AK133" s="2259"/>
      <c r="AL133" s="2259"/>
      <c r="AM133" s="2259"/>
      <c r="AN133" s="2259"/>
      <c r="AO133" s="3323"/>
      <c r="AP133" s="3323"/>
      <c r="AQ133" s="3370"/>
    </row>
    <row r="134" spans="1:43" s="718" customFormat="1" ht="39.75" customHeight="1" x14ac:dyDescent="0.2">
      <c r="A134" s="726"/>
      <c r="B134" s="727"/>
      <c r="C134" s="728"/>
      <c r="D134" s="727"/>
      <c r="E134" s="727"/>
      <c r="F134" s="728"/>
      <c r="G134" s="730"/>
      <c r="H134" s="727"/>
      <c r="I134" s="728"/>
      <c r="J134" s="3329"/>
      <c r="K134" s="3355"/>
      <c r="L134" s="3356"/>
      <c r="M134" s="3357"/>
      <c r="N134" s="1625"/>
      <c r="O134" s="3357"/>
      <c r="P134" s="3356"/>
      <c r="Q134" s="3363"/>
      <c r="R134" s="3381"/>
      <c r="S134" s="3356"/>
      <c r="T134" s="3356"/>
      <c r="U134" s="3326"/>
      <c r="V134" s="904">
        <v>39681264</v>
      </c>
      <c r="W134" s="732">
        <v>113</v>
      </c>
      <c r="X134" s="1683" t="s">
        <v>2024</v>
      </c>
      <c r="Y134" s="3439"/>
      <c r="Z134" s="2259"/>
      <c r="AA134" s="2259"/>
      <c r="AB134" s="2259"/>
      <c r="AC134" s="2259"/>
      <c r="AD134" s="2259"/>
      <c r="AE134" s="2259"/>
      <c r="AF134" s="2259"/>
      <c r="AG134" s="2259"/>
      <c r="AH134" s="2259"/>
      <c r="AI134" s="2259"/>
      <c r="AJ134" s="2259"/>
      <c r="AK134" s="2259"/>
      <c r="AL134" s="2259"/>
      <c r="AM134" s="2259"/>
      <c r="AN134" s="2259"/>
      <c r="AO134" s="3323"/>
      <c r="AP134" s="3323"/>
      <c r="AQ134" s="3370"/>
    </row>
    <row r="135" spans="1:43" s="718" customFormat="1" ht="39.75" customHeight="1" x14ac:dyDescent="0.2">
      <c r="A135" s="726"/>
      <c r="B135" s="727"/>
      <c r="C135" s="728"/>
      <c r="D135" s="727"/>
      <c r="E135" s="727"/>
      <c r="F135" s="728"/>
      <c r="G135" s="730"/>
      <c r="H135" s="727"/>
      <c r="I135" s="728"/>
      <c r="J135" s="3329"/>
      <c r="K135" s="3355"/>
      <c r="L135" s="3356"/>
      <c r="M135" s="3357"/>
      <c r="N135" s="1625"/>
      <c r="O135" s="3357"/>
      <c r="P135" s="3356"/>
      <c r="Q135" s="3363"/>
      <c r="R135" s="3381"/>
      <c r="S135" s="3356"/>
      <c r="T135" s="3356"/>
      <c r="U135" s="3327"/>
      <c r="V135" s="904">
        <v>4214839</v>
      </c>
      <c r="W135" s="732">
        <v>114</v>
      </c>
      <c r="X135" s="1533" t="s">
        <v>683</v>
      </c>
      <c r="Y135" s="3439"/>
      <c r="Z135" s="2259"/>
      <c r="AA135" s="2259"/>
      <c r="AB135" s="2259"/>
      <c r="AC135" s="2259"/>
      <c r="AD135" s="2259"/>
      <c r="AE135" s="2259"/>
      <c r="AF135" s="2259"/>
      <c r="AG135" s="2259"/>
      <c r="AH135" s="2259"/>
      <c r="AI135" s="2259"/>
      <c r="AJ135" s="2259"/>
      <c r="AK135" s="2259"/>
      <c r="AL135" s="2259"/>
      <c r="AM135" s="2259"/>
      <c r="AN135" s="2259"/>
      <c r="AO135" s="3323"/>
      <c r="AP135" s="3323"/>
      <c r="AQ135" s="3370"/>
    </row>
    <row r="136" spans="1:43" s="718" customFormat="1" ht="54.75" customHeight="1" x14ac:dyDescent="0.2">
      <c r="A136" s="726"/>
      <c r="B136" s="727"/>
      <c r="C136" s="728"/>
      <c r="D136" s="727"/>
      <c r="E136" s="727"/>
      <c r="F136" s="728"/>
      <c r="G136" s="730"/>
      <c r="H136" s="727"/>
      <c r="I136" s="728"/>
      <c r="J136" s="3329"/>
      <c r="K136" s="3355"/>
      <c r="L136" s="3356"/>
      <c r="M136" s="3357"/>
      <c r="N136" s="1625"/>
      <c r="O136" s="3357"/>
      <c r="P136" s="3356"/>
      <c r="Q136" s="3363"/>
      <c r="R136" s="3381"/>
      <c r="S136" s="3356"/>
      <c r="T136" s="3356"/>
      <c r="U136" s="1633" t="s">
        <v>689</v>
      </c>
      <c r="V136" s="904">
        <v>17860000</v>
      </c>
      <c r="W136" s="732">
        <v>113</v>
      </c>
      <c r="X136" s="1684" t="s">
        <v>2024</v>
      </c>
      <c r="Y136" s="3439"/>
      <c r="Z136" s="2259"/>
      <c r="AA136" s="2259"/>
      <c r="AB136" s="2259"/>
      <c r="AC136" s="2259"/>
      <c r="AD136" s="2259"/>
      <c r="AE136" s="2259"/>
      <c r="AF136" s="2259"/>
      <c r="AG136" s="2259"/>
      <c r="AH136" s="2259"/>
      <c r="AI136" s="2259"/>
      <c r="AJ136" s="2259"/>
      <c r="AK136" s="2259"/>
      <c r="AL136" s="2259"/>
      <c r="AM136" s="2259"/>
      <c r="AN136" s="2259"/>
      <c r="AO136" s="3323"/>
      <c r="AP136" s="3323"/>
      <c r="AQ136" s="3370"/>
    </row>
    <row r="137" spans="1:43" s="718" customFormat="1" ht="39.75" customHeight="1" x14ac:dyDescent="0.2">
      <c r="A137" s="726"/>
      <c r="B137" s="727"/>
      <c r="C137" s="728"/>
      <c r="D137" s="727"/>
      <c r="E137" s="727"/>
      <c r="F137" s="728"/>
      <c r="G137" s="730"/>
      <c r="H137" s="727"/>
      <c r="I137" s="728"/>
      <c r="J137" s="3329"/>
      <c r="K137" s="3355"/>
      <c r="L137" s="3356"/>
      <c r="M137" s="3357"/>
      <c r="N137" s="1625"/>
      <c r="O137" s="3357"/>
      <c r="P137" s="3356"/>
      <c r="Q137" s="3363"/>
      <c r="R137" s="3381"/>
      <c r="S137" s="3356"/>
      <c r="T137" s="3356"/>
      <c r="U137" s="3325" t="s">
        <v>690</v>
      </c>
      <c r="V137" s="904">
        <v>9641250</v>
      </c>
      <c r="W137" s="732">
        <v>61</v>
      </c>
      <c r="X137" s="1533" t="s">
        <v>2023</v>
      </c>
      <c r="Y137" s="3439"/>
      <c r="Z137" s="2259"/>
      <c r="AA137" s="2259"/>
      <c r="AB137" s="2259"/>
      <c r="AC137" s="2259"/>
      <c r="AD137" s="2259"/>
      <c r="AE137" s="2259"/>
      <c r="AF137" s="2259"/>
      <c r="AG137" s="2259"/>
      <c r="AH137" s="2259"/>
      <c r="AI137" s="2259"/>
      <c r="AJ137" s="2259"/>
      <c r="AK137" s="2259"/>
      <c r="AL137" s="2259"/>
      <c r="AM137" s="2259"/>
      <c r="AN137" s="2259"/>
      <c r="AO137" s="3323"/>
      <c r="AP137" s="3323"/>
      <c r="AQ137" s="3370"/>
    </row>
    <row r="138" spans="1:43" s="718" customFormat="1" ht="39.75" customHeight="1" x14ac:dyDescent="0.2">
      <c r="A138" s="726"/>
      <c r="B138" s="727"/>
      <c r="C138" s="728"/>
      <c r="D138" s="727"/>
      <c r="E138" s="727"/>
      <c r="F138" s="728"/>
      <c r="G138" s="730"/>
      <c r="H138" s="727"/>
      <c r="I138" s="728"/>
      <c r="J138" s="3329"/>
      <c r="K138" s="3355"/>
      <c r="L138" s="3356"/>
      <c r="M138" s="3357"/>
      <c r="N138" s="1625"/>
      <c r="O138" s="3357"/>
      <c r="P138" s="3356"/>
      <c r="Q138" s="3363"/>
      <c r="R138" s="3381"/>
      <c r="S138" s="3356"/>
      <c r="T138" s="3356"/>
      <c r="U138" s="3326"/>
      <c r="V138" s="904">
        <v>20836704</v>
      </c>
      <c r="W138" s="732">
        <v>113</v>
      </c>
      <c r="X138" s="1684" t="s">
        <v>2024</v>
      </c>
      <c r="Y138" s="3439"/>
      <c r="Z138" s="2259"/>
      <c r="AA138" s="2259"/>
      <c r="AB138" s="2259"/>
      <c r="AC138" s="2259"/>
      <c r="AD138" s="2259"/>
      <c r="AE138" s="2259"/>
      <c r="AF138" s="2259"/>
      <c r="AG138" s="2259"/>
      <c r="AH138" s="2259"/>
      <c r="AI138" s="2259"/>
      <c r="AJ138" s="2259"/>
      <c r="AK138" s="2259"/>
      <c r="AL138" s="2259"/>
      <c r="AM138" s="2259"/>
      <c r="AN138" s="2259"/>
      <c r="AO138" s="3323"/>
      <c r="AP138" s="3323"/>
      <c r="AQ138" s="3370"/>
    </row>
    <row r="139" spans="1:43" s="718" customFormat="1" ht="39.75" customHeight="1" x14ac:dyDescent="0.2">
      <c r="A139" s="726"/>
      <c r="B139" s="727"/>
      <c r="C139" s="728"/>
      <c r="D139" s="727"/>
      <c r="E139" s="727"/>
      <c r="F139" s="728"/>
      <c r="G139" s="730"/>
      <c r="H139" s="727"/>
      <c r="I139" s="728"/>
      <c r="J139" s="3329"/>
      <c r="K139" s="3355"/>
      <c r="L139" s="3356"/>
      <c r="M139" s="3357"/>
      <c r="N139" s="1625"/>
      <c r="O139" s="3357"/>
      <c r="P139" s="3356"/>
      <c r="Q139" s="3363"/>
      <c r="R139" s="3381"/>
      <c r="S139" s="3356"/>
      <c r="T139" s="3356"/>
      <c r="U139" s="3327"/>
      <c r="V139" s="904">
        <v>7440025</v>
      </c>
      <c r="W139" s="732">
        <v>114</v>
      </c>
      <c r="X139" s="1533" t="s">
        <v>683</v>
      </c>
      <c r="Y139" s="3439"/>
      <c r="Z139" s="2259"/>
      <c r="AA139" s="2259"/>
      <c r="AB139" s="2259"/>
      <c r="AC139" s="2259"/>
      <c r="AD139" s="2259"/>
      <c r="AE139" s="2259"/>
      <c r="AF139" s="2259"/>
      <c r="AG139" s="2259"/>
      <c r="AH139" s="2259"/>
      <c r="AI139" s="2259"/>
      <c r="AJ139" s="2259"/>
      <c r="AK139" s="2259"/>
      <c r="AL139" s="2259"/>
      <c r="AM139" s="2259"/>
      <c r="AN139" s="2259"/>
      <c r="AO139" s="3323"/>
      <c r="AP139" s="3323"/>
      <c r="AQ139" s="3370"/>
    </row>
    <row r="140" spans="1:43" s="718" customFormat="1" ht="39.75" customHeight="1" x14ac:dyDescent="0.2">
      <c r="A140" s="726"/>
      <c r="B140" s="727"/>
      <c r="C140" s="728"/>
      <c r="D140" s="727"/>
      <c r="E140" s="727"/>
      <c r="F140" s="728"/>
      <c r="G140" s="730"/>
      <c r="H140" s="727"/>
      <c r="I140" s="728"/>
      <c r="J140" s="3329"/>
      <c r="K140" s="3355"/>
      <c r="L140" s="3356"/>
      <c r="M140" s="3357"/>
      <c r="N140" s="1625"/>
      <c r="O140" s="3357"/>
      <c r="P140" s="3356"/>
      <c r="Q140" s="3363"/>
      <c r="R140" s="3381"/>
      <c r="S140" s="3356"/>
      <c r="T140" s="3356"/>
      <c r="U140" s="3325" t="s">
        <v>691</v>
      </c>
      <c r="V140" s="904">
        <v>9641250</v>
      </c>
      <c r="W140" s="732">
        <v>61</v>
      </c>
      <c r="X140" s="1533" t="s">
        <v>2023</v>
      </c>
      <c r="Y140" s="3439"/>
      <c r="Z140" s="2259"/>
      <c r="AA140" s="2259"/>
      <c r="AB140" s="2259"/>
      <c r="AC140" s="2259"/>
      <c r="AD140" s="2259"/>
      <c r="AE140" s="2259"/>
      <c r="AF140" s="2259"/>
      <c r="AG140" s="2259"/>
      <c r="AH140" s="2259"/>
      <c r="AI140" s="2259"/>
      <c r="AJ140" s="2259"/>
      <c r="AK140" s="2259"/>
      <c r="AL140" s="2259"/>
      <c r="AM140" s="2259"/>
      <c r="AN140" s="2259"/>
      <c r="AO140" s="3323"/>
      <c r="AP140" s="3323"/>
      <c r="AQ140" s="3370"/>
    </row>
    <row r="141" spans="1:43" s="718" customFormat="1" ht="39.75" customHeight="1" x14ac:dyDescent="0.2">
      <c r="A141" s="726"/>
      <c r="B141" s="1045"/>
      <c r="C141" s="728"/>
      <c r="D141" s="727"/>
      <c r="E141" s="727"/>
      <c r="F141" s="728"/>
      <c r="G141" s="730"/>
      <c r="H141" s="727"/>
      <c r="I141" s="728"/>
      <c r="J141" s="3329"/>
      <c r="K141" s="3355"/>
      <c r="L141" s="3356"/>
      <c r="M141" s="3357"/>
      <c r="N141" s="1625"/>
      <c r="O141" s="3357"/>
      <c r="P141" s="3356"/>
      <c r="Q141" s="3363"/>
      <c r="R141" s="3381"/>
      <c r="S141" s="3356"/>
      <c r="T141" s="3356"/>
      <c r="U141" s="3326"/>
      <c r="V141" s="904">
        <v>20836705</v>
      </c>
      <c r="W141" s="732">
        <v>113</v>
      </c>
      <c r="X141" s="1684" t="s">
        <v>2024</v>
      </c>
      <c r="Y141" s="3439"/>
      <c r="Z141" s="2259"/>
      <c r="AA141" s="2259"/>
      <c r="AB141" s="2259"/>
      <c r="AC141" s="2259"/>
      <c r="AD141" s="2259"/>
      <c r="AE141" s="2259"/>
      <c r="AF141" s="2259"/>
      <c r="AG141" s="2259"/>
      <c r="AH141" s="2259"/>
      <c r="AI141" s="2259"/>
      <c r="AJ141" s="2259"/>
      <c r="AK141" s="2259"/>
      <c r="AL141" s="2259"/>
      <c r="AM141" s="2259"/>
      <c r="AN141" s="2259"/>
      <c r="AO141" s="3323"/>
      <c r="AP141" s="3323"/>
      <c r="AQ141" s="3370"/>
    </row>
    <row r="142" spans="1:43" s="718" customFormat="1" ht="39.75" customHeight="1" x14ac:dyDescent="0.2">
      <c r="A142" s="726"/>
      <c r="B142" s="1045"/>
      <c r="C142" s="728"/>
      <c r="D142" s="727"/>
      <c r="E142" s="727"/>
      <c r="F142" s="728"/>
      <c r="G142" s="1045"/>
      <c r="H142" s="1045"/>
      <c r="I142" s="728"/>
      <c r="J142" s="3353"/>
      <c r="K142" s="3356"/>
      <c r="L142" s="3356"/>
      <c r="M142" s="3357"/>
      <c r="N142" s="1625"/>
      <c r="O142" s="3357"/>
      <c r="P142" s="3356"/>
      <c r="Q142" s="3380"/>
      <c r="R142" s="3381"/>
      <c r="S142" s="3356"/>
      <c r="T142" s="3356"/>
      <c r="U142" s="3326"/>
      <c r="V142" s="1515">
        <v>7440025</v>
      </c>
      <c r="W142" s="1441">
        <v>114</v>
      </c>
      <c r="X142" s="1533" t="s">
        <v>683</v>
      </c>
      <c r="Y142" s="3439"/>
      <c r="Z142" s="2646"/>
      <c r="AA142" s="2646"/>
      <c r="AB142" s="2646"/>
      <c r="AC142" s="2646"/>
      <c r="AD142" s="2646"/>
      <c r="AE142" s="2646"/>
      <c r="AF142" s="2646"/>
      <c r="AG142" s="2646"/>
      <c r="AH142" s="2646"/>
      <c r="AI142" s="2646"/>
      <c r="AJ142" s="2646"/>
      <c r="AK142" s="2646"/>
      <c r="AL142" s="2646"/>
      <c r="AM142" s="2646"/>
      <c r="AN142" s="2646"/>
      <c r="AO142" s="3320"/>
      <c r="AP142" s="3320"/>
      <c r="AQ142" s="3370"/>
    </row>
    <row r="143" spans="1:43" s="1652" customFormat="1" ht="57.75" customHeight="1" x14ac:dyDescent="0.2">
      <c r="A143" s="1430"/>
      <c r="B143" s="1430"/>
      <c r="C143" s="1430"/>
      <c r="D143" s="1430"/>
      <c r="E143" s="1430"/>
      <c r="F143" s="1430"/>
      <c r="G143" s="1430"/>
      <c r="H143" s="1430"/>
      <c r="I143" s="1430"/>
      <c r="J143" s="3358">
        <v>152</v>
      </c>
      <c r="K143" s="3324" t="s">
        <v>952</v>
      </c>
      <c r="L143" s="3358"/>
      <c r="M143" s="3358"/>
      <c r="N143" s="3358" t="s">
        <v>1979</v>
      </c>
      <c r="O143" s="3358" t="s">
        <v>1978</v>
      </c>
      <c r="P143" s="3358" t="s">
        <v>953</v>
      </c>
      <c r="Q143" s="1490">
        <f>V143/R143</f>
        <v>0.11262560204277135</v>
      </c>
      <c r="R143" s="3359">
        <f>SUM(V143:V146)</f>
        <v>2929870740</v>
      </c>
      <c r="S143" s="3358"/>
      <c r="T143" s="3324"/>
      <c r="U143" s="660" t="s">
        <v>954</v>
      </c>
      <c r="V143" s="903">
        <v>329978456</v>
      </c>
      <c r="W143" s="1002">
        <v>20</v>
      </c>
      <c r="X143" s="1514" t="s">
        <v>61</v>
      </c>
      <c r="Y143" s="3319"/>
      <c r="Z143" s="3319"/>
      <c r="AA143" s="3319"/>
      <c r="AB143" s="3319"/>
      <c r="AC143" s="3319"/>
      <c r="AD143" s="3319"/>
      <c r="AE143" s="3319"/>
      <c r="AF143" s="3319"/>
      <c r="AG143" s="3319"/>
      <c r="AH143" s="3319"/>
      <c r="AI143" s="3319"/>
      <c r="AJ143" s="3319"/>
      <c r="AK143" s="3319"/>
      <c r="AL143" s="3319"/>
      <c r="AM143" s="3319"/>
      <c r="AN143" s="3319"/>
      <c r="AO143" s="3319">
        <v>43914</v>
      </c>
      <c r="AP143" s="3319">
        <v>44196</v>
      </c>
      <c r="AQ143" s="3383" t="s">
        <v>2021</v>
      </c>
    </row>
    <row r="144" spans="1:43" s="1652" customFormat="1" ht="86.25" customHeight="1" x14ac:dyDescent="0.2">
      <c r="A144" s="1430"/>
      <c r="B144" s="1430"/>
      <c r="C144" s="1430"/>
      <c r="D144" s="1430"/>
      <c r="E144" s="1430"/>
      <c r="F144" s="1430"/>
      <c r="G144" s="1430"/>
      <c r="H144" s="1430"/>
      <c r="I144" s="1430"/>
      <c r="J144" s="3358"/>
      <c r="K144" s="3324"/>
      <c r="L144" s="3358"/>
      <c r="M144" s="3358"/>
      <c r="N144" s="3358"/>
      <c r="O144" s="3358"/>
      <c r="P144" s="3358"/>
      <c r="Q144" s="1490">
        <f>V144/R143</f>
        <v>0.57679519677376623</v>
      </c>
      <c r="R144" s="3359"/>
      <c r="S144" s="3358"/>
      <c r="T144" s="3324"/>
      <c r="U144" s="660" t="s">
        <v>955</v>
      </c>
      <c r="V144" s="903">
        <v>1689935370</v>
      </c>
      <c r="W144" s="1002">
        <v>20</v>
      </c>
      <c r="X144" s="1514" t="s">
        <v>61</v>
      </c>
      <c r="Y144" s="3319"/>
      <c r="Z144" s="3319"/>
      <c r="AA144" s="3319"/>
      <c r="AB144" s="3319"/>
      <c r="AC144" s="3319"/>
      <c r="AD144" s="3319"/>
      <c r="AE144" s="3319"/>
      <c r="AF144" s="3319"/>
      <c r="AG144" s="3319"/>
      <c r="AH144" s="3319"/>
      <c r="AI144" s="3319"/>
      <c r="AJ144" s="3319"/>
      <c r="AK144" s="3319"/>
      <c r="AL144" s="3319"/>
      <c r="AM144" s="3319"/>
      <c r="AN144" s="3319"/>
      <c r="AO144" s="3319"/>
      <c r="AP144" s="3319"/>
      <c r="AQ144" s="3383"/>
    </row>
    <row r="145" spans="1:44" s="1652" customFormat="1" ht="78" customHeight="1" x14ac:dyDescent="0.2">
      <c r="A145" s="1430"/>
      <c r="B145" s="1430"/>
      <c r="C145" s="1430"/>
      <c r="D145" s="1430"/>
      <c r="E145" s="1430"/>
      <c r="F145" s="1430"/>
      <c r="G145" s="1430"/>
      <c r="H145" s="1430"/>
      <c r="I145" s="1430"/>
      <c r="J145" s="3358"/>
      <c r="K145" s="3324"/>
      <c r="L145" s="3358"/>
      <c r="M145" s="3358"/>
      <c r="N145" s="3358"/>
      <c r="O145" s="3358"/>
      <c r="P145" s="3358"/>
      <c r="Q145" s="1490">
        <f>V145/R143</f>
        <v>0.16382240023326081</v>
      </c>
      <c r="R145" s="3359"/>
      <c r="S145" s="3358"/>
      <c r="T145" s="3324"/>
      <c r="U145" s="660" t="s">
        <v>956</v>
      </c>
      <c r="V145" s="903">
        <v>479978457</v>
      </c>
      <c r="W145" s="1002">
        <v>20</v>
      </c>
      <c r="X145" s="1514" t="s">
        <v>61</v>
      </c>
      <c r="Y145" s="3319"/>
      <c r="Z145" s="3319"/>
      <c r="AA145" s="3319"/>
      <c r="AB145" s="3319"/>
      <c r="AC145" s="3319"/>
      <c r="AD145" s="3319"/>
      <c r="AE145" s="3319"/>
      <c r="AF145" s="3319"/>
      <c r="AG145" s="3319"/>
      <c r="AH145" s="3319"/>
      <c r="AI145" s="3319"/>
      <c r="AJ145" s="3319"/>
      <c r="AK145" s="3319"/>
      <c r="AL145" s="3319"/>
      <c r="AM145" s="3319"/>
      <c r="AN145" s="3319"/>
      <c r="AO145" s="3319"/>
      <c r="AP145" s="3319"/>
      <c r="AQ145" s="3383"/>
    </row>
    <row r="146" spans="1:44" s="1652" customFormat="1" ht="57.75" customHeight="1" x14ac:dyDescent="0.2">
      <c r="A146" s="1430"/>
      <c r="B146" s="1430"/>
      <c r="C146" s="1430"/>
      <c r="D146" s="1430"/>
      <c r="E146" s="1430"/>
      <c r="F146" s="1430"/>
      <c r="G146" s="1430"/>
      <c r="H146" s="1430"/>
      <c r="I146" s="1430"/>
      <c r="J146" s="3358"/>
      <c r="K146" s="3324"/>
      <c r="L146" s="3358"/>
      <c r="M146" s="3358"/>
      <c r="N146" s="3358"/>
      <c r="O146" s="3358"/>
      <c r="P146" s="3358"/>
      <c r="Q146" s="1490">
        <f>V146/R143</f>
        <v>0.14675680095020163</v>
      </c>
      <c r="R146" s="3359"/>
      <c r="S146" s="3358"/>
      <c r="T146" s="3324"/>
      <c r="U146" s="660" t="s">
        <v>957</v>
      </c>
      <c r="V146" s="903">
        <v>429978457</v>
      </c>
      <c r="W146" s="1002">
        <v>20</v>
      </c>
      <c r="X146" s="1514" t="s">
        <v>61</v>
      </c>
      <c r="Y146" s="3319"/>
      <c r="Z146" s="3319"/>
      <c r="AA146" s="3319"/>
      <c r="AB146" s="3319"/>
      <c r="AC146" s="3319"/>
      <c r="AD146" s="3319"/>
      <c r="AE146" s="3319"/>
      <c r="AF146" s="3319"/>
      <c r="AG146" s="3319"/>
      <c r="AH146" s="3319"/>
      <c r="AI146" s="3319"/>
      <c r="AJ146" s="3319"/>
      <c r="AK146" s="3319"/>
      <c r="AL146" s="3319"/>
      <c r="AM146" s="3319"/>
      <c r="AN146" s="3319"/>
      <c r="AO146" s="3319"/>
      <c r="AP146" s="3319"/>
      <c r="AQ146" s="3383"/>
    </row>
    <row r="147" spans="1:44" ht="38.25" customHeight="1" x14ac:dyDescent="0.2">
      <c r="A147" s="684"/>
      <c r="B147" s="685"/>
      <c r="C147" s="686"/>
      <c r="D147" s="685"/>
      <c r="E147" s="685"/>
      <c r="F147" s="686"/>
      <c r="G147" s="1647">
        <v>41</v>
      </c>
      <c r="H147" s="765" t="s">
        <v>692</v>
      </c>
      <c r="I147" s="765"/>
      <c r="J147" s="786"/>
      <c r="K147" s="1648"/>
      <c r="L147" s="765"/>
      <c r="M147" s="765"/>
      <c r="N147" s="786"/>
      <c r="O147" s="765"/>
      <c r="P147" s="766"/>
      <c r="Q147" s="765"/>
      <c r="R147" s="1649"/>
      <c r="S147" s="765"/>
      <c r="T147" s="766"/>
      <c r="U147" s="766"/>
      <c r="V147" s="767"/>
      <c r="W147" s="1650"/>
      <c r="X147" s="786"/>
      <c r="Y147" s="786"/>
      <c r="Z147" s="786"/>
      <c r="AA147" s="786"/>
      <c r="AB147" s="786"/>
      <c r="AC147" s="786"/>
      <c r="AD147" s="786"/>
      <c r="AE147" s="786"/>
      <c r="AF147" s="786"/>
      <c r="AG147" s="786"/>
      <c r="AH147" s="786"/>
      <c r="AI147" s="786"/>
      <c r="AJ147" s="786"/>
      <c r="AK147" s="786"/>
      <c r="AL147" s="786"/>
      <c r="AM147" s="786"/>
      <c r="AN147" s="786"/>
      <c r="AO147" s="765"/>
      <c r="AP147" s="765"/>
      <c r="AQ147" s="1651"/>
    </row>
    <row r="148" spans="1:44" ht="42.75" customHeight="1" x14ac:dyDescent="0.2">
      <c r="A148" s="696"/>
      <c r="B148" s="697"/>
      <c r="C148" s="698"/>
      <c r="D148" s="697"/>
      <c r="E148" s="697"/>
      <c r="F148" s="698"/>
      <c r="G148" s="1201"/>
      <c r="H148" s="1202"/>
      <c r="I148" s="1203"/>
      <c r="J148" s="3340">
        <v>147</v>
      </c>
      <c r="K148" s="3342" t="s">
        <v>693</v>
      </c>
      <c r="L148" s="3342" t="s">
        <v>694</v>
      </c>
      <c r="M148" s="3334">
        <v>14</v>
      </c>
      <c r="N148" s="3334" t="s">
        <v>695</v>
      </c>
      <c r="O148" s="3334" t="s">
        <v>2002</v>
      </c>
      <c r="P148" s="3342" t="s">
        <v>696</v>
      </c>
      <c r="Q148" s="3345">
        <f>(V148+V149+V150)/R148</f>
        <v>0.5</v>
      </c>
      <c r="R148" s="3337">
        <f>SUM(V148:V154)</f>
        <v>20000000</v>
      </c>
      <c r="S148" s="3342" t="s">
        <v>697</v>
      </c>
      <c r="T148" s="3342" t="s">
        <v>698</v>
      </c>
      <c r="U148" s="656" t="s">
        <v>699</v>
      </c>
      <c r="V148" s="1366">
        <v>6000000</v>
      </c>
      <c r="W148" s="741">
        <v>61</v>
      </c>
      <c r="X148" s="1533" t="s">
        <v>2023</v>
      </c>
      <c r="Y148" s="3111">
        <v>292684</v>
      </c>
      <c r="Z148" s="3111">
        <v>282326</v>
      </c>
      <c r="AA148" s="3111">
        <v>135912</v>
      </c>
      <c r="AB148" s="3111">
        <v>45122</v>
      </c>
      <c r="AC148" s="3111">
        <v>307101</v>
      </c>
      <c r="AD148" s="3111">
        <v>86875</v>
      </c>
      <c r="AE148" s="3111">
        <v>2145</v>
      </c>
      <c r="AF148" s="3111">
        <v>12718</v>
      </c>
      <c r="AG148" s="3111">
        <v>26</v>
      </c>
      <c r="AH148" s="3111">
        <v>37</v>
      </c>
      <c r="AI148" s="3111">
        <v>0</v>
      </c>
      <c r="AJ148" s="3111">
        <v>0</v>
      </c>
      <c r="AK148" s="3111">
        <v>0</v>
      </c>
      <c r="AL148" s="3317">
        <v>41.542999999999999</v>
      </c>
      <c r="AM148" s="3317">
        <v>88.56</v>
      </c>
      <c r="AN148" s="3111">
        <v>575010</v>
      </c>
      <c r="AO148" s="3414">
        <v>43467</v>
      </c>
      <c r="AP148" s="3414">
        <v>43830</v>
      </c>
      <c r="AQ148" s="3407" t="s">
        <v>2021</v>
      </c>
      <c r="AR148" s="701"/>
    </row>
    <row r="149" spans="1:44" ht="51" customHeight="1" x14ac:dyDescent="0.2">
      <c r="A149" s="696"/>
      <c r="B149" s="697"/>
      <c r="C149" s="698"/>
      <c r="D149" s="697"/>
      <c r="E149" s="697"/>
      <c r="F149" s="698"/>
      <c r="G149" s="700"/>
      <c r="H149" s="697"/>
      <c r="I149" s="698"/>
      <c r="J149" s="3341"/>
      <c r="K149" s="3343"/>
      <c r="L149" s="3343"/>
      <c r="M149" s="3335"/>
      <c r="N149" s="3335"/>
      <c r="O149" s="3335"/>
      <c r="P149" s="3343"/>
      <c r="Q149" s="3346"/>
      <c r="R149" s="3338"/>
      <c r="S149" s="3343"/>
      <c r="T149" s="3343"/>
      <c r="U149" s="658" t="s">
        <v>701</v>
      </c>
      <c r="V149" s="1366">
        <v>2000000</v>
      </c>
      <c r="W149" s="741">
        <v>61</v>
      </c>
      <c r="X149" s="1533" t="s">
        <v>2023</v>
      </c>
      <c r="Y149" s="2328"/>
      <c r="Z149" s="2328"/>
      <c r="AA149" s="2328"/>
      <c r="AB149" s="2328"/>
      <c r="AC149" s="2328"/>
      <c r="AD149" s="2328"/>
      <c r="AE149" s="2328"/>
      <c r="AF149" s="2328"/>
      <c r="AG149" s="2328"/>
      <c r="AH149" s="2328"/>
      <c r="AI149" s="2328"/>
      <c r="AJ149" s="2328"/>
      <c r="AK149" s="2328"/>
      <c r="AL149" s="2792"/>
      <c r="AM149" s="2792"/>
      <c r="AN149" s="2328"/>
      <c r="AO149" s="3415"/>
      <c r="AP149" s="3415"/>
      <c r="AQ149" s="3408"/>
    </row>
    <row r="150" spans="1:44" ht="42" customHeight="1" x14ac:dyDescent="0.2">
      <c r="A150" s="696"/>
      <c r="B150" s="697"/>
      <c r="C150" s="698"/>
      <c r="D150" s="697"/>
      <c r="E150" s="697"/>
      <c r="F150" s="698"/>
      <c r="G150" s="700"/>
      <c r="H150" s="697"/>
      <c r="I150" s="698"/>
      <c r="J150" s="3349"/>
      <c r="K150" s="3344"/>
      <c r="L150" s="3344"/>
      <c r="M150" s="3336"/>
      <c r="N150" s="3335"/>
      <c r="O150" s="3335"/>
      <c r="P150" s="3343"/>
      <c r="Q150" s="3347"/>
      <c r="R150" s="3338"/>
      <c r="S150" s="3343"/>
      <c r="T150" s="3344"/>
      <c r="U150" s="658" t="s">
        <v>702</v>
      </c>
      <c r="V150" s="1366">
        <v>2000000</v>
      </c>
      <c r="W150" s="741">
        <v>61</v>
      </c>
      <c r="X150" s="1533" t="s">
        <v>2023</v>
      </c>
      <c r="Y150" s="2328"/>
      <c r="Z150" s="2328"/>
      <c r="AA150" s="2328"/>
      <c r="AB150" s="2328"/>
      <c r="AC150" s="2328"/>
      <c r="AD150" s="2328"/>
      <c r="AE150" s="2328"/>
      <c r="AF150" s="2328"/>
      <c r="AG150" s="2328"/>
      <c r="AH150" s="2328"/>
      <c r="AI150" s="2328"/>
      <c r="AJ150" s="2328"/>
      <c r="AK150" s="2328"/>
      <c r="AL150" s="2792"/>
      <c r="AM150" s="2792"/>
      <c r="AN150" s="2328"/>
      <c r="AO150" s="3415"/>
      <c r="AP150" s="3415"/>
      <c r="AQ150" s="3408"/>
    </row>
    <row r="151" spans="1:44" ht="57" customHeight="1" x14ac:dyDescent="0.2">
      <c r="A151" s="696"/>
      <c r="B151" s="697"/>
      <c r="C151" s="698"/>
      <c r="D151" s="697"/>
      <c r="E151" s="697"/>
      <c r="F151" s="698"/>
      <c r="G151" s="700"/>
      <c r="H151" s="697"/>
      <c r="I151" s="698"/>
      <c r="J151" s="3340">
        <v>148</v>
      </c>
      <c r="K151" s="3342" t="s">
        <v>703</v>
      </c>
      <c r="L151" s="3342" t="s">
        <v>704</v>
      </c>
      <c r="M151" s="3334">
        <v>11</v>
      </c>
      <c r="N151" s="3335"/>
      <c r="O151" s="3335"/>
      <c r="P151" s="3343"/>
      <c r="Q151" s="3345">
        <f>(V151+V152+V153+V154)/R148</f>
        <v>0.5</v>
      </c>
      <c r="R151" s="3338"/>
      <c r="S151" s="3343"/>
      <c r="T151" s="3342" t="s">
        <v>705</v>
      </c>
      <c r="U151" s="658" t="s">
        <v>706</v>
      </c>
      <c r="V151" s="1366">
        <v>7000000</v>
      </c>
      <c r="W151" s="741">
        <v>61</v>
      </c>
      <c r="X151" s="1533" t="s">
        <v>2023</v>
      </c>
      <c r="Y151" s="2328"/>
      <c r="Z151" s="2328"/>
      <c r="AA151" s="2328"/>
      <c r="AB151" s="2328"/>
      <c r="AC151" s="2328"/>
      <c r="AD151" s="2328"/>
      <c r="AE151" s="2328"/>
      <c r="AF151" s="2328"/>
      <c r="AG151" s="2328"/>
      <c r="AH151" s="2328"/>
      <c r="AI151" s="2328"/>
      <c r="AJ151" s="2328"/>
      <c r="AK151" s="2328"/>
      <c r="AL151" s="2792"/>
      <c r="AM151" s="2792"/>
      <c r="AN151" s="2328"/>
      <c r="AO151" s="3415"/>
      <c r="AP151" s="3415"/>
      <c r="AQ151" s="3408"/>
    </row>
    <row r="152" spans="1:44" ht="48" customHeight="1" x14ac:dyDescent="0.2">
      <c r="A152" s="696"/>
      <c r="B152" s="697"/>
      <c r="C152" s="698"/>
      <c r="D152" s="697"/>
      <c r="E152" s="697"/>
      <c r="F152" s="698"/>
      <c r="G152" s="700"/>
      <c r="H152" s="697"/>
      <c r="I152" s="698"/>
      <c r="J152" s="3341"/>
      <c r="K152" s="3343"/>
      <c r="L152" s="3343"/>
      <c r="M152" s="3335"/>
      <c r="N152" s="3335"/>
      <c r="O152" s="3335"/>
      <c r="P152" s="3343"/>
      <c r="Q152" s="3346"/>
      <c r="R152" s="3338"/>
      <c r="S152" s="3343"/>
      <c r="T152" s="3343"/>
      <c r="U152" s="658" t="s">
        <v>707</v>
      </c>
      <c r="V152" s="1366">
        <v>1000000</v>
      </c>
      <c r="W152" s="741">
        <v>61</v>
      </c>
      <c r="X152" s="1533" t="s">
        <v>2023</v>
      </c>
      <c r="Y152" s="2328"/>
      <c r="Z152" s="2328"/>
      <c r="AA152" s="2328"/>
      <c r="AB152" s="2328"/>
      <c r="AC152" s="2328"/>
      <c r="AD152" s="2328"/>
      <c r="AE152" s="2328"/>
      <c r="AF152" s="2328"/>
      <c r="AG152" s="2328"/>
      <c r="AH152" s="2328"/>
      <c r="AI152" s="2328"/>
      <c r="AJ152" s="2328"/>
      <c r="AK152" s="2328"/>
      <c r="AL152" s="2792"/>
      <c r="AM152" s="2792"/>
      <c r="AN152" s="2328"/>
      <c r="AO152" s="3415"/>
      <c r="AP152" s="3415"/>
      <c r="AQ152" s="3408"/>
    </row>
    <row r="153" spans="1:44" ht="57.75" customHeight="1" x14ac:dyDescent="0.2">
      <c r="A153" s="696"/>
      <c r="B153" s="697"/>
      <c r="C153" s="698"/>
      <c r="D153" s="697"/>
      <c r="E153" s="697"/>
      <c r="F153" s="698"/>
      <c r="G153" s="700"/>
      <c r="H153" s="697"/>
      <c r="I153" s="698"/>
      <c r="J153" s="3341"/>
      <c r="K153" s="3343"/>
      <c r="L153" s="3343"/>
      <c r="M153" s="3335"/>
      <c r="N153" s="3335"/>
      <c r="O153" s="3335"/>
      <c r="P153" s="3343"/>
      <c r="Q153" s="3346"/>
      <c r="R153" s="3338"/>
      <c r="S153" s="3343"/>
      <c r="T153" s="3343"/>
      <c r="U153" s="658" t="s">
        <v>708</v>
      </c>
      <c r="V153" s="1366">
        <v>1000000</v>
      </c>
      <c r="W153" s="741">
        <v>61</v>
      </c>
      <c r="X153" s="1533" t="s">
        <v>2023</v>
      </c>
      <c r="Y153" s="2328"/>
      <c r="Z153" s="2328"/>
      <c r="AA153" s="2328"/>
      <c r="AB153" s="2328"/>
      <c r="AC153" s="2328"/>
      <c r="AD153" s="2328"/>
      <c r="AE153" s="2328"/>
      <c r="AF153" s="2328"/>
      <c r="AG153" s="2328"/>
      <c r="AH153" s="2328"/>
      <c r="AI153" s="2328"/>
      <c r="AJ153" s="2328"/>
      <c r="AK153" s="2328"/>
      <c r="AL153" s="2792"/>
      <c r="AM153" s="2792"/>
      <c r="AN153" s="2328"/>
      <c r="AO153" s="3415"/>
      <c r="AP153" s="3415"/>
      <c r="AQ153" s="3408"/>
    </row>
    <row r="154" spans="1:44" ht="42.75" x14ac:dyDescent="0.2">
      <c r="A154" s="696"/>
      <c r="B154" s="697"/>
      <c r="C154" s="698"/>
      <c r="D154" s="697"/>
      <c r="E154" s="697"/>
      <c r="F154" s="698"/>
      <c r="G154" s="704"/>
      <c r="H154" s="702"/>
      <c r="I154" s="703"/>
      <c r="J154" s="3349"/>
      <c r="K154" s="3344"/>
      <c r="L154" s="3344"/>
      <c r="M154" s="3336"/>
      <c r="N154" s="3336"/>
      <c r="O154" s="3336"/>
      <c r="P154" s="3344"/>
      <c r="Q154" s="3347"/>
      <c r="R154" s="3339"/>
      <c r="S154" s="3344"/>
      <c r="T154" s="3344"/>
      <c r="U154" s="658" t="s">
        <v>709</v>
      </c>
      <c r="V154" s="1366">
        <v>1000000</v>
      </c>
      <c r="W154" s="741">
        <v>61</v>
      </c>
      <c r="X154" s="1533" t="s">
        <v>2023</v>
      </c>
      <c r="Y154" s="3124"/>
      <c r="Z154" s="3124"/>
      <c r="AA154" s="3124"/>
      <c r="AB154" s="3124"/>
      <c r="AC154" s="3124"/>
      <c r="AD154" s="3124"/>
      <c r="AE154" s="3124"/>
      <c r="AF154" s="3124"/>
      <c r="AG154" s="3124"/>
      <c r="AH154" s="3124"/>
      <c r="AI154" s="3124"/>
      <c r="AJ154" s="3124"/>
      <c r="AK154" s="3124"/>
      <c r="AL154" s="3318"/>
      <c r="AM154" s="3318"/>
      <c r="AN154" s="3124"/>
      <c r="AO154" s="3418"/>
      <c r="AP154" s="3418"/>
      <c r="AQ154" s="3409"/>
    </row>
    <row r="155" spans="1:44" ht="21" customHeight="1" x14ac:dyDescent="0.2">
      <c r="A155" s="684"/>
      <c r="B155" s="685"/>
      <c r="C155" s="686"/>
      <c r="D155" s="685"/>
      <c r="E155" s="685"/>
      <c r="F155" s="686"/>
      <c r="G155" s="711">
        <v>42</v>
      </c>
      <c r="H155" s="688" t="s">
        <v>710</v>
      </c>
      <c r="I155" s="688"/>
      <c r="J155" s="690"/>
      <c r="K155" s="689"/>
      <c r="L155" s="688"/>
      <c r="M155" s="688"/>
      <c r="N155" s="690"/>
      <c r="O155" s="688"/>
      <c r="P155" s="689"/>
      <c r="Q155" s="688"/>
      <c r="R155" s="712"/>
      <c r="S155" s="688"/>
      <c r="T155" s="689"/>
      <c r="U155" s="689"/>
      <c r="V155" s="713"/>
      <c r="W155" s="714"/>
      <c r="X155" s="690"/>
      <c r="Y155" s="690"/>
      <c r="Z155" s="690"/>
      <c r="AA155" s="690"/>
      <c r="AB155" s="690"/>
      <c r="AC155" s="690"/>
      <c r="AD155" s="690"/>
      <c r="AE155" s="690"/>
      <c r="AF155" s="690"/>
      <c r="AG155" s="690"/>
      <c r="AH155" s="690"/>
      <c r="AI155" s="690"/>
      <c r="AJ155" s="690"/>
      <c r="AK155" s="690"/>
      <c r="AL155" s="690"/>
      <c r="AM155" s="690"/>
      <c r="AN155" s="690"/>
      <c r="AO155" s="688"/>
      <c r="AP155" s="688"/>
      <c r="AQ155" s="695"/>
    </row>
    <row r="156" spans="1:44" s="746" customFormat="1" ht="62.25" customHeight="1" x14ac:dyDescent="0.2">
      <c r="A156" s="742"/>
      <c r="B156" s="743"/>
      <c r="C156" s="744"/>
      <c r="D156" s="743"/>
      <c r="E156" s="743"/>
      <c r="F156" s="744"/>
      <c r="G156" s="1211"/>
      <c r="H156" s="1212"/>
      <c r="I156" s="1213"/>
      <c r="J156" s="3340">
        <v>149</v>
      </c>
      <c r="K156" s="3350" t="s">
        <v>711</v>
      </c>
      <c r="L156" s="3350" t="s">
        <v>712</v>
      </c>
      <c r="M156" s="3340">
        <v>8</v>
      </c>
      <c r="N156" s="3340" t="s">
        <v>713</v>
      </c>
      <c r="O156" s="3340" t="s">
        <v>2003</v>
      </c>
      <c r="P156" s="3350" t="s">
        <v>714</v>
      </c>
      <c r="Q156" s="2348">
        <f>SUM(V156:V161)/R156</f>
        <v>0.63157894736842102</v>
      </c>
      <c r="R156" s="2378">
        <f>SUM(V156:V166)</f>
        <v>76000000</v>
      </c>
      <c r="S156" s="3350" t="s">
        <v>715</v>
      </c>
      <c r="T156" s="3350" t="s">
        <v>716</v>
      </c>
      <c r="U156" s="659" t="s">
        <v>717</v>
      </c>
      <c r="V156" s="1262">
        <v>8000000</v>
      </c>
      <c r="W156" s="748">
        <v>61</v>
      </c>
      <c r="X156" s="1533" t="s">
        <v>2023</v>
      </c>
      <c r="Y156" s="3314">
        <v>292684</v>
      </c>
      <c r="Z156" s="3314">
        <v>282326</v>
      </c>
      <c r="AA156" s="3314">
        <v>135912</v>
      </c>
      <c r="AB156" s="3314">
        <v>45122</v>
      </c>
      <c r="AC156" s="3314" t="e">
        <f>#REF!</f>
        <v>#REF!</v>
      </c>
      <c r="AD156" s="3314" t="e">
        <f>#REF!</f>
        <v>#REF!</v>
      </c>
      <c r="AE156" s="3314">
        <v>2145</v>
      </c>
      <c r="AF156" s="3314">
        <v>12718</v>
      </c>
      <c r="AG156" s="3314">
        <v>26</v>
      </c>
      <c r="AH156" s="3314">
        <v>37</v>
      </c>
      <c r="AI156" s="3314" t="s">
        <v>504</v>
      </c>
      <c r="AJ156" s="3314" t="s">
        <v>504</v>
      </c>
      <c r="AK156" s="3314">
        <v>53164</v>
      </c>
      <c r="AL156" s="3314">
        <v>16982</v>
      </c>
      <c r="AM156" s="3314">
        <v>60013</v>
      </c>
      <c r="AN156" s="3314">
        <v>575010</v>
      </c>
      <c r="AO156" s="3419">
        <v>43467</v>
      </c>
      <c r="AP156" s="3419">
        <v>43830</v>
      </c>
      <c r="AQ156" s="3401" t="s">
        <v>2021</v>
      </c>
      <c r="AR156" s="745"/>
    </row>
    <row r="157" spans="1:44" s="746" customFormat="1" ht="57" x14ac:dyDescent="0.2">
      <c r="A157" s="742"/>
      <c r="B157" s="743"/>
      <c r="C157" s="744"/>
      <c r="D157" s="743"/>
      <c r="E157" s="743"/>
      <c r="F157" s="744"/>
      <c r="G157" s="747"/>
      <c r="H157" s="743"/>
      <c r="I157" s="744"/>
      <c r="J157" s="3341"/>
      <c r="K157" s="3351"/>
      <c r="L157" s="3351"/>
      <c r="M157" s="3341"/>
      <c r="N157" s="3341"/>
      <c r="O157" s="3341"/>
      <c r="P157" s="3351"/>
      <c r="Q157" s="2349"/>
      <c r="R157" s="2342"/>
      <c r="S157" s="3351"/>
      <c r="T157" s="3351"/>
      <c r="U157" s="659" t="s">
        <v>718</v>
      </c>
      <c r="V157" s="1262">
        <v>8000000</v>
      </c>
      <c r="W157" s="748">
        <v>61</v>
      </c>
      <c r="X157" s="1533" t="s">
        <v>2023</v>
      </c>
      <c r="Y157" s="3315"/>
      <c r="Z157" s="3315"/>
      <c r="AA157" s="3315"/>
      <c r="AB157" s="3315"/>
      <c r="AC157" s="3315"/>
      <c r="AD157" s="3315"/>
      <c r="AE157" s="3315"/>
      <c r="AF157" s="3315"/>
      <c r="AG157" s="3315"/>
      <c r="AH157" s="3315"/>
      <c r="AI157" s="3315"/>
      <c r="AJ157" s="3315"/>
      <c r="AK157" s="3315"/>
      <c r="AL157" s="3315"/>
      <c r="AM157" s="3315"/>
      <c r="AN157" s="3315"/>
      <c r="AO157" s="3420"/>
      <c r="AP157" s="3420"/>
      <c r="AQ157" s="3402"/>
      <c r="AR157" s="745"/>
    </row>
    <row r="158" spans="1:44" s="746" customFormat="1" ht="65.25" customHeight="1" x14ac:dyDescent="0.2">
      <c r="A158" s="742"/>
      <c r="B158" s="743"/>
      <c r="C158" s="744"/>
      <c r="D158" s="743"/>
      <c r="E158" s="743"/>
      <c r="F158" s="744"/>
      <c r="G158" s="747"/>
      <c r="H158" s="743"/>
      <c r="I158" s="744"/>
      <c r="J158" s="3341"/>
      <c r="K158" s="3351"/>
      <c r="L158" s="3351"/>
      <c r="M158" s="3341"/>
      <c r="N158" s="3341"/>
      <c r="O158" s="3341"/>
      <c r="P158" s="3351"/>
      <c r="Q158" s="2349"/>
      <c r="R158" s="2342"/>
      <c r="S158" s="3351"/>
      <c r="T158" s="3351"/>
      <c r="U158" s="659" t="s">
        <v>719</v>
      </c>
      <c r="V158" s="1262">
        <v>8000000</v>
      </c>
      <c r="W158" s="748">
        <v>61</v>
      </c>
      <c r="X158" s="1533" t="s">
        <v>2023</v>
      </c>
      <c r="Y158" s="3315"/>
      <c r="Z158" s="3315"/>
      <c r="AA158" s="3315"/>
      <c r="AB158" s="3315"/>
      <c r="AC158" s="3315"/>
      <c r="AD158" s="3315"/>
      <c r="AE158" s="3315"/>
      <c r="AF158" s="3315"/>
      <c r="AG158" s="3315"/>
      <c r="AH158" s="3315"/>
      <c r="AI158" s="3315"/>
      <c r="AJ158" s="3315"/>
      <c r="AK158" s="3315"/>
      <c r="AL158" s="3315"/>
      <c r="AM158" s="3315"/>
      <c r="AN158" s="3315"/>
      <c r="AO158" s="3420"/>
      <c r="AP158" s="3420"/>
      <c r="AQ158" s="3402"/>
      <c r="AR158" s="745"/>
    </row>
    <row r="159" spans="1:44" s="746" customFormat="1" ht="57" customHeight="1" x14ac:dyDescent="0.2">
      <c r="A159" s="742"/>
      <c r="B159" s="743"/>
      <c r="C159" s="744"/>
      <c r="D159" s="743"/>
      <c r="E159" s="743"/>
      <c r="F159" s="744"/>
      <c r="G159" s="747"/>
      <c r="H159" s="743"/>
      <c r="I159" s="744"/>
      <c r="J159" s="3341"/>
      <c r="K159" s="3351"/>
      <c r="L159" s="3351"/>
      <c r="M159" s="3341"/>
      <c r="N159" s="3341"/>
      <c r="O159" s="3341"/>
      <c r="P159" s="3351"/>
      <c r="Q159" s="2349"/>
      <c r="R159" s="2342"/>
      <c r="S159" s="3351"/>
      <c r="T159" s="3351"/>
      <c r="U159" s="659" t="s">
        <v>720</v>
      </c>
      <c r="V159" s="1262">
        <v>8000000</v>
      </c>
      <c r="W159" s="748">
        <v>61</v>
      </c>
      <c r="X159" s="1533" t="s">
        <v>2023</v>
      </c>
      <c r="Y159" s="3315"/>
      <c r="Z159" s="3315"/>
      <c r="AA159" s="3315"/>
      <c r="AB159" s="3315"/>
      <c r="AC159" s="3315"/>
      <c r="AD159" s="3315"/>
      <c r="AE159" s="3315"/>
      <c r="AF159" s="3315"/>
      <c r="AG159" s="3315"/>
      <c r="AH159" s="3315"/>
      <c r="AI159" s="3315"/>
      <c r="AJ159" s="3315"/>
      <c r="AK159" s="3315"/>
      <c r="AL159" s="3315"/>
      <c r="AM159" s="3315"/>
      <c r="AN159" s="3315"/>
      <c r="AO159" s="3420"/>
      <c r="AP159" s="3420"/>
      <c r="AQ159" s="3402"/>
    </row>
    <row r="160" spans="1:44" s="746" customFormat="1" ht="52.5" customHeight="1" x14ac:dyDescent="0.2">
      <c r="A160" s="742"/>
      <c r="B160" s="743"/>
      <c r="C160" s="744"/>
      <c r="D160" s="743"/>
      <c r="E160" s="743"/>
      <c r="F160" s="744"/>
      <c r="G160" s="747"/>
      <c r="H160" s="743"/>
      <c r="I160" s="744"/>
      <c r="J160" s="3341"/>
      <c r="K160" s="3351"/>
      <c r="L160" s="3351"/>
      <c r="M160" s="3341"/>
      <c r="N160" s="3341"/>
      <c r="O160" s="3341"/>
      <c r="P160" s="3351"/>
      <c r="Q160" s="2349"/>
      <c r="R160" s="2342"/>
      <c r="S160" s="3351"/>
      <c r="T160" s="3351"/>
      <c r="U160" s="659" t="s">
        <v>721</v>
      </c>
      <c r="V160" s="1262">
        <v>8000000</v>
      </c>
      <c r="W160" s="748">
        <v>61</v>
      </c>
      <c r="X160" s="1533" t="s">
        <v>2023</v>
      </c>
      <c r="Y160" s="3315"/>
      <c r="Z160" s="3315"/>
      <c r="AA160" s="3315"/>
      <c r="AB160" s="3315"/>
      <c r="AC160" s="3315"/>
      <c r="AD160" s="3315"/>
      <c r="AE160" s="3315"/>
      <c r="AF160" s="3315"/>
      <c r="AG160" s="3315"/>
      <c r="AH160" s="3315"/>
      <c r="AI160" s="3315"/>
      <c r="AJ160" s="3315"/>
      <c r="AK160" s="3315"/>
      <c r="AL160" s="3315"/>
      <c r="AM160" s="3315"/>
      <c r="AN160" s="3315"/>
      <c r="AO160" s="3420"/>
      <c r="AP160" s="3420"/>
      <c r="AQ160" s="3402"/>
    </row>
    <row r="161" spans="1:43" s="746" customFormat="1" ht="42" customHeight="1" x14ac:dyDescent="0.2">
      <c r="A161" s="742"/>
      <c r="B161" s="743"/>
      <c r="C161" s="744"/>
      <c r="D161" s="743"/>
      <c r="E161" s="743"/>
      <c r="F161" s="744"/>
      <c r="G161" s="747"/>
      <c r="H161" s="743"/>
      <c r="I161" s="744"/>
      <c r="J161" s="3341"/>
      <c r="K161" s="3351"/>
      <c r="L161" s="3351"/>
      <c r="M161" s="3341"/>
      <c r="N161" s="3341"/>
      <c r="O161" s="3341"/>
      <c r="P161" s="3351"/>
      <c r="Q161" s="2349"/>
      <c r="R161" s="2342"/>
      <c r="S161" s="3351"/>
      <c r="T161" s="3351"/>
      <c r="U161" s="659" t="s">
        <v>722</v>
      </c>
      <c r="V161" s="1262">
        <v>8000000</v>
      </c>
      <c r="W161" s="748"/>
      <c r="X161" s="1533" t="s">
        <v>2023</v>
      </c>
      <c r="Y161" s="3315"/>
      <c r="Z161" s="3315"/>
      <c r="AA161" s="3315"/>
      <c r="AB161" s="3315"/>
      <c r="AC161" s="3315"/>
      <c r="AD161" s="3315"/>
      <c r="AE161" s="3315"/>
      <c r="AF161" s="3315"/>
      <c r="AG161" s="3315"/>
      <c r="AH161" s="3315"/>
      <c r="AI161" s="3315"/>
      <c r="AJ161" s="3315"/>
      <c r="AK161" s="3315"/>
      <c r="AL161" s="3315"/>
      <c r="AM161" s="3315"/>
      <c r="AN161" s="3315"/>
      <c r="AO161" s="3420"/>
      <c r="AP161" s="3420"/>
      <c r="AQ161" s="3402"/>
    </row>
    <row r="162" spans="1:43" s="746" customFormat="1" ht="54.75" customHeight="1" x14ac:dyDescent="0.2">
      <c r="A162" s="742"/>
      <c r="B162" s="743"/>
      <c r="C162" s="744"/>
      <c r="D162" s="743"/>
      <c r="E162" s="743"/>
      <c r="F162" s="744"/>
      <c r="G162" s="747"/>
      <c r="H162" s="743"/>
      <c r="I162" s="744"/>
      <c r="J162" s="3340">
        <v>150</v>
      </c>
      <c r="K162" s="3350" t="s">
        <v>723</v>
      </c>
      <c r="L162" s="3350" t="s">
        <v>724</v>
      </c>
      <c r="M162" s="3340">
        <v>14</v>
      </c>
      <c r="N162" s="3341"/>
      <c r="O162" s="3341"/>
      <c r="P162" s="3351"/>
      <c r="Q162" s="2348">
        <f>SUM(V162:V166)/R156</f>
        <v>0.36842105263157893</v>
      </c>
      <c r="R162" s="2342"/>
      <c r="S162" s="3351"/>
      <c r="T162" s="3350" t="s">
        <v>725</v>
      </c>
      <c r="U162" s="659" t="s">
        <v>726</v>
      </c>
      <c r="V162" s="1262">
        <v>5000000</v>
      </c>
      <c r="W162" s="748">
        <v>61</v>
      </c>
      <c r="X162" s="1533" t="s">
        <v>2023</v>
      </c>
      <c r="Y162" s="3315"/>
      <c r="Z162" s="3315"/>
      <c r="AA162" s="3315"/>
      <c r="AB162" s="3315"/>
      <c r="AC162" s="3315"/>
      <c r="AD162" s="3315"/>
      <c r="AE162" s="3315"/>
      <c r="AF162" s="3315"/>
      <c r="AG162" s="3315"/>
      <c r="AH162" s="3315"/>
      <c r="AI162" s="3315"/>
      <c r="AJ162" s="3315"/>
      <c r="AK162" s="3315"/>
      <c r="AL162" s="3315"/>
      <c r="AM162" s="3315"/>
      <c r="AN162" s="3315"/>
      <c r="AO162" s="3420"/>
      <c r="AP162" s="3420"/>
      <c r="AQ162" s="3402"/>
    </row>
    <row r="163" spans="1:43" s="746" customFormat="1" ht="57.75" customHeight="1" x14ac:dyDescent="0.2">
      <c r="A163" s="742"/>
      <c r="B163" s="743"/>
      <c r="C163" s="744"/>
      <c r="D163" s="743"/>
      <c r="E163" s="743"/>
      <c r="F163" s="744"/>
      <c r="G163" s="747"/>
      <c r="H163" s="743"/>
      <c r="I163" s="744"/>
      <c r="J163" s="3341"/>
      <c r="K163" s="3351"/>
      <c r="L163" s="3351"/>
      <c r="M163" s="3341"/>
      <c r="N163" s="3341"/>
      <c r="O163" s="3341"/>
      <c r="P163" s="3351"/>
      <c r="Q163" s="2349"/>
      <c r="R163" s="2342"/>
      <c r="S163" s="3351"/>
      <c r="T163" s="3351"/>
      <c r="U163" s="659" t="s">
        <v>727</v>
      </c>
      <c r="V163" s="1262">
        <v>5000000</v>
      </c>
      <c r="W163" s="748">
        <v>61</v>
      </c>
      <c r="X163" s="1533" t="s">
        <v>2023</v>
      </c>
      <c r="Y163" s="3315"/>
      <c r="Z163" s="3315"/>
      <c r="AA163" s="3315"/>
      <c r="AB163" s="3315"/>
      <c r="AC163" s="3315"/>
      <c r="AD163" s="3315"/>
      <c r="AE163" s="3315"/>
      <c r="AF163" s="3315"/>
      <c r="AG163" s="3315"/>
      <c r="AH163" s="3315"/>
      <c r="AI163" s="3315"/>
      <c r="AJ163" s="3315"/>
      <c r="AK163" s="3315"/>
      <c r="AL163" s="3315"/>
      <c r="AM163" s="3315"/>
      <c r="AN163" s="3315"/>
      <c r="AO163" s="3420"/>
      <c r="AP163" s="3420"/>
      <c r="AQ163" s="3402"/>
    </row>
    <row r="164" spans="1:43" s="746" customFormat="1" ht="68.25" customHeight="1" x14ac:dyDescent="0.2">
      <c r="A164" s="742"/>
      <c r="B164" s="743"/>
      <c r="C164" s="744"/>
      <c r="D164" s="743"/>
      <c r="E164" s="743"/>
      <c r="F164" s="744"/>
      <c r="G164" s="747"/>
      <c r="H164" s="743"/>
      <c r="I164" s="744"/>
      <c r="J164" s="3341"/>
      <c r="K164" s="3351"/>
      <c r="L164" s="3351"/>
      <c r="M164" s="3341"/>
      <c r="N164" s="3341"/>
      <c r="O164" s="3341"/>
      <c r="P164" s="3351"/>
      <c r="Q164" s="2349"/>
      <c r="R164" s="2342"/>
      <c r="S164" s="3351"/>
      <c r="T164" s="3351"/>
      <c r="U164" s="659" t="s">
        <v>728</v>
      </c>
      <c r="V164" s="1262">
        <v>5000000</v>
      </c>
      <c r="W164" s="748">
        <v>61</v>
      </c>
      <c r="X164" s="1533" t="s">
        <v>2023</v>
      </c>
      <c r="Y164" s="3315"/>
      <c r="Z164" s="3315"/>
      <c r="AA164" s="3315"/>
      <c r="AB164" s="3315"/>
      <c r="AC164" s="3315"/>
      <c r="AD164" s="3315"/>
      <c r="AE164" s="3315"/>
      <c r="AF164" s="3315"/>
      <c r="AG164" s="3315"/>
      <c r="AH164" s="3315"/>
      <c r="AI164" s="3315"/>
      <c r="AJ164" s="3315"/>
      <c r="AK164" s="3315"/>
      <c r="AL164" s="3315"/>
      <c r="AM164" s="3315"/>
      <c r="AN164" s="3315"/>
      <c r="AO164" s="3420"/>
      <c r="AP164" s="3420"/>
      <c r="AQ164" s="3402"/>
    </row>
    <row r="165" spans="1:43" s="746" customFormat="1" ht="58.5" customHeight="1" x14ac:dyDescent="0.2">
      <c r="A165" s="742"/>
      <c r="B165" s="743"/>
      <c r="C165" s="744"/>
      <c r="D165" s="743"/>
      <c r="E165" s="743"/>
      <c r="F165" s="744"/>
      <c r="G165" s="747"/>
      <c r="H165" s="743"/>
      <c r="I165" s="744"/>
      <c r="J165" s="3341"/>
      <c r="K165" s="3351"/>
      <c r="L165" s="3351"/>
      <c r="M165" s="3341"/>
      <c r="N165" s="3341"/>
      <c r="O165" s="3341"/>
      <c r="P165" s="3351"/>
      <c r="Q165" s="2349"/>
      <c r="R165" s="2342"/>
      <c r="S165" s="3351"/>
      <c r="T165" s="3351"/>
      <c r="U165" s="659" t="s">
        <v>729</v>
      </c>
      <c r="V165" s="1262">
        <v>5000000</v>
      </c>
      <c r="W165" s="748">
        <v>61</v>
      </c>
      <c r="X165" s="1533" t="s">
        <v>2023</v>
      </c>
      <c r="Y165" s="3315"/>
      <c r="Z165" s="3315"/>
      <c r="AA165" s="3315"/>
      <c r="AB165" s="3315"/>
      <c r="AC165" s="3315"/>
      <c r="AD165" s="3315"/>
      <c r="AE165" s="3315"/>
      <c r="AF165" s="3315"/>
      <c r="AG165" s="3315"/>
      <c r="AH165" s="3315"/>
      <c r="AI165" s="3315"/>
      <c r="AJ165" s="3315"/>
      <c r="AK165" s="3315"/>
      <c r="AL165" s="3315"/>
      <c r="AM165" s="3315"/>
      <c r="AN165" s="3315"/>
      <c r="AO165" s="3420"/>
      <c r="AP165" s="3420"/>
      <c r="AQ165" s="3402"/>
    </row>
    <row r="166" spans="1:43" s="746" customFormat="1" ht="53.25" customHeight="1" x14ac:dyDescent="0.2">
      <c r="A166" s="742"/>
      <c r="B166" s="743"/>
      <c r="C166" s="744"/>
      <c r="D166" s="743"/>
      <c r="E166" s="743"/>
      <c r="F166" s="744"/>
      <c r="G166" s="749"/>
      <c r="H166" s="750"/>
      <c r="I166" s="751"/>
      <c r="J166" s="3349"/>
      <c r="K166" s="3352"/>
      <c r="L166" s="3352"/>
      <c r="M166" s="3349"/>
      <c r="N166" s="3349"/>
      <c r="O166" s="3349"/>
      <c r="P166" s="3352"/>
      <c r="Q166" s="3382"/>
      <c r="R166" s="2313"/>
      <c r="S166" s="3352"/>
      <c r="T166" s="3352"/>
      <c r="U166" s="659" t="s">
        <v>730</v>
      </c>
      <c r="V166" s="1262">
        <v>8000000</v>
      </c>
      <c r="W166" s="748">
        <v>61</v>
      </c>
      <c r="X166" s="1533" t="s">
        <v>2023</v>
      </c>
      <c r="Y166" s="3316"/>
      <c r="Z166" s="3316"/>
      <c r="AA166" s="3316"/>
      <c r="AB166" s="3316"/>
      <c r="AC166" s="3316"/>
      <c r="AD166" s="3316"/>
      <c r="AE166" s="3316"/>
      <c r="AF166" s="3316"/>
      <c r="AG166" s="3316"/>
      <c r="AH166" s="3316"/>
      <c r="AI166" s="3316"/>
      <c r="AJ166" s="3316"/>
      <c r="AK166" s="3316"/>
      <c r="AL166" s="3316"/>
      <c r="AM166" s="3316"/>
      <c r="AN166" s="3316"/>
      <c r="AO166" s="3421"/>
      <c r="AP166" s="3421"/>
      <c r="AQ166" s="3403"/>
    </row>
    <row r="167" spans="1:43" ht="28.5" customHeight="1" x14ac:dyDescent="0.2">
      <c r="A167" s="684"/>
      <c r="B167" s="685"/>
      <c r="C167" s="686"/>
      <c r="D167" s="685"/>
      <c r="E167" s="685"/>
      <c r="F167" s="686"/>
      <c r="G167" s="711">
        <v>43</v>
      </c>
      <c r="H167" s="688" t="s">
        <v>731</v>
      </c>
      <c r="I167" s="688"/>
      <c r="J167" s="690"/>
      <c r="K167" s="689"/>
      <c r="L167" s="688"/>
      <c r="M167" s="688"/>
      <c r="N167" s="690"/>
      <c r="O167" s="688"/>
      <c r="P167" s="689"/>
      <c r="Q167" s="688"/>
      <c r="R167" s="712"/>
      <c r="S167" s="688"/>
      <c r="T167" s="689"/>
      <c r="U167" s="689"/>
      <c r="V167" s="713"/>
      <c r="W167" s="714"/>
      <c r="X167" s="690"/>
      <c r="Y167" s="690"/>
      <c r="Z167" s="690"/>
      <c r="AA167" s="690"/>
      <c r="AB167" s="690"/>
      <c r="AC167" s="690"/>
      <c r="AD167" s="690"/>
      <c r="AE167" s="690"/>
      <c r="AF167" s="690"/>
      <c r="AG167" s="690"/>
      <c r="AH167" s="690"/>
      <c r="AI167" s="690"/>
      <c r="AJ167" s="690"/>
      <c r="AK167" s="690"/>
      <c r="AL167" s="690"/>
      <c r="AM167" s="690"/>
      <c r="AN167" s="690"/>
      <c r="AO167" s="688"/>
      <c r="AP167" s="688"/>
      <c r="AQ167" s="695"/>
    </row>
    <row r="168" spans="1:43" s="718" customFormat="1" ht="77.25" customHeight="1" x14ac:dyDescent="0.2">
      <c r="A168" s="715"/>
      <c r="B168" s="716"/>
      <c r="C168" s="717"/>
      <c r="D168" s="716"/>
      <c r="E168" s="716"/>
      <c r="F168" s="717"/>
      <c r="G168" s="1204"/>
      <c r="H168" s="1205"/>
      <c r="I168" s="1206"/>
      <c r="J168" s="3328">
        <v>151</v>
      </c>
      <c r="K168" s="3354" t="s">
        <v>732</v>
      </c>
      <c r="L168" s="3456" t="s">
        <v>733</v>
      </c>
      <c r="M168" s="3455">
        <v>12</v>
      </c>
      <c r="N168" s="1359"/>
      <c r="O168" s="3328" t="s">
        <v>2004</v>
      </c>
      <c r="P168" s="3354" t="s">
        <v>734</v>
      </c>
      <c r="Q168" s="3362">
        <f>+(V168+V170+V169)/R168</f>
        <v>7.0900397614291566E-2</v>
      </c>
      <c r="R168" s="3366">
        <f>SUM(V168:V178)</f>
        <v>987300528</v>
      </c>
      <c r="S168" s="3354" t="s">
        <v>735</v>
      </c>
      <c r="T168" s="3354" t="s">
        <v>736</v>
      </c>
      <c r="U168" s="657" t="s">
        <v>737</v>
      </c>
      <c r="V168" s="1369">
        <v>21875000</v>
      </c>
      <c r="W168" s="732" t="s">
        <v>738</v>
      </c>
      <c r="X168" s="1533" t="s">
        <v>2023</v>
      </c>
      <c r="Y168" s="3111">
        <v>289394</v>
      </c>
      <c r="Z168" s="3111">
        <v>279112</v>
      </c>
      <c r="AA168" s="3111">
        <v>63164</v>
      </c>
      <c r="AB168" s="3111">
        <v>45607</v>
      </c>
      <c r="AC168" s="3111">
        <v>365607</v>
      </c>
      <c r="AD168" s="3111">
        <v>75612</v>
      </c>
      <c r="AE168" s="3111">
        <v>2145</v>
      </c>
      <c r="AF168" s="3111">
        <v>12718</v>
      </c>
      <c r="AG168" s="3111">
        <v>26</v>
      </c>
      <c r="AH168" s="3111">
        <v>37</v>
      </c>
      <c r="AI168" s="3111">
        <v>0</v>
      </c>
      <c r="AJ168" s="3111">
        <v>0</v>
      </c>
      <c r="AK168" s="3111">
        <v>78</v>
      </c>
      <c r="AL168" s="3111">
        <v>16897</v>
      </c>
      <c r="AM168" s="3111">
        <f>SUM('[2]P. 100'!$W$5+'[2]P. 100'!$X$5)</f>
        <v>852</v>
      </c>
      <c r="AN168" s="3111">
        <f>SUM(Y168:Z168)</f>
        <v>568506</v>
      </c>
      <c r="AO168" s="3452">
        <f>+AO156</f>
        <v>43467</v>
      </c>
      <c r="AP168" s="3452">
        <v>43830</v>
      </c>
      <c r="AQ168" s="3369" t="s">
        <v>958</v>
      </c>
    </row>
    <row r="169" spans="1:43" s="718" customFormat="1" ht="81.75" customHeight="1" x14ac:dyDescent="0.2">
      <c r="A169" s="715"/>
      <c r="B169" s="716"/>
      <c r="C169" s="717"/>
      <c r="D169" s="716"/>
      <c r="E169" s="716"/>
      <c r="F169" s="717"/>
      <c r="G169" s="719"/>
      <c r="H169" s="716"/>
      <c r="I169" s="717"/>
      <c r="J169" s="3329"/>
      <c r="K169" s="3355"/>
      <c r="L169" s="3456"/>
      <c r="M169" s="3455"/>
      <c r="N169" s="1360"/>
      <c r="O169" s="3329"/>
      <c r="P169" s="3355"/>
      <c r="Q169" s="3363"/>
      <c r="R169" s="3367"/>
      <c r="S169" s="3355"/>
      <c r="T169" s="3355"/>
      <c r="U169" s="657" t="s">
        <v>739</v>
      </c>
      <c r="V169" s="1369">
        <v>13125000</v>
      </c>
      <c r="W169" s="732">
        <v>61</v>
      </c>
      <c r="X169" s="1533" t="s">
        <v>2023</v>
      </c>
      <c r="Y169" s="2328"/>
      <c r="Z169" s="2328"/>
      <c r="AA169" s="2328"/>
      <c r="AB169" s="2328"/>
      <c r="AC169" s="2328"/>
      <c r="AD169" s="2328"/>
      <c r="AE169" s="2328"/>
      <c r="AF169" s="2328"/>
      <c r="AG169" s="2328"/>
      <c r="AH169" s="2328"/>
      <c r="AI169" s="2328"/>
      <c r="AJ169" s="2328"/>
      <c r="AK169" s="2328"/>
      <c r="AL169" s="2328"/>
      <c r="AM169" s="2328"/>
      <c r="AN169" s="2328"/>
      <c r="AO169" s="3453"/>
      <c r="AP169" s="3453"/>
      <c r="AQ169" s="3370"/>
    </row>
    <row r="170" spans="1:43" s="718" customFormat="1" ht="68.25" customHeight="1" x14ac:dyDescent="0.2">
      <c r="A170" s="715"/>
      <c r="B170" s="716"/>
      <c r="C170" s="717"/>
      <c r="D170" s="716"/>
      <c r="E170" s="716"/>
      <c r="F170" s="717"/>
      <c r="G170" s="719"/>
      <c r="H170" s="716"/>
      <c r="I170" s="717"/>
      <c r="J170" s="3330"/>
      <c r="K170" s="3365"/>
      <c r="L170" s="3456"/>
      <c r="M170" s="3455"/>
      <c r="N170" s="1360"/>
      <c r="O170" s="3329"/>
      <c r="P170" s="3355"/>
      <c r="Q170" s="3364"/>
      <c r="R170" s="3367"/>
      <c r="S170" s="3355"/>
      <c r="T170" s="3365"/>
      <c r="U170" s="657" t="s">
        <v>740</v>
      </c>
      <c r="V170" s="1369">
        <v>35000000</v>
      </c>
      <c r="W170" s="732">
        <v>61</v>
      </c>
      <c r="X170" s="1533" t="s">
        <v>2023</v>
      </c>
      <c r="Y170" s="2328"/>
      <c r="Z170" s="2328"/>
      <c r="AA170" s="2328"/>
      <c r="AB170" s="2328"/>
      <c r="AC170" s="2328"/>
      <c r="AD170" s="2328"/>
      <c r="AE170" s="2328"/>
      <c r="AF170" s="2328"/>
      <c r="AG170" s="2328"/>
      <c r="AH170" s="2328"/>
      <c r="AI170" s="2328"/>
      <c r="AJ170" s="2328"/>
      <c r="AK170" s="2328"/>
      <c r="AL170" s="2328"/>
      <c r="AM170" s="2328"/>
      <c r="AN170" s="2328"/>
      <c r="AO170" s="3453"/>
      <c r="AP170" s="3453"/>
      <c r="AQ170" s="3370"/>
    </row>
    <row r="171" spans="1:43" s="718" customFormat="1" ht="79.5" customHeight="1" x14ac:dyDescent="0.2">
      <c r="A171" s="715"/>
      <c r="B171" s="716"/>
      <c r="C171" s="717"/>
      <c r="D171" s="716"/>
      <c r="E171" s="716"/>
      <c r="F171" s="717"/>
      <c r="G171" s="719"/>
      <c r="H171" s="716"/>
      <c r="I171" s="717"/>
      <c r="J171" s="1513">
        <v>152</v>
      </c>
      <c r="K171" s="1362" t="s">
        <v>741</v>
      </c>
      <c r="L171" s="1371" t="s">
        <v>498</v>
      </c>
      <c r="M171" s="1371">
        <v>1</v>
      </c>
      <c r="N171" s="1360" t="s">
        <v>742</v>
      </c>
      <c r="O171" s="3329"/>
      <c r="P171" s="3355"/>
      <c r="Q171" s="1368">
        <f>+(V171)/R168</f>
        <v>7.0900397614291566E-2</v>
      </c>
      <c r="R171" s="3367"/>
      <c r="S171" s="3355"/>
      <c r="T171" s="3354" t="s">
        <v>743</v>
      </c>
      <c r="U171" s="657" t="s">
        <v>744</v>
      </c>
      <c r="V171" s="1369">
        <v>70000000</v>
      </c>
      <c r="W171" s="732">
        <v>61</v>
      </c>
      <c r="X171" s="1533" t="s">
        <v>2023</v>
      </c>
      <c r="Y171" s="2328"/>
      <c r="Z171" s="2328"/>
      <c r="AA171" s="2328"/>
      <c r="AB171" s="2328"/>
      <c r="AC171" s="2328"/>
      <c r="AD171" s="2328"/>
      <c r="AE171" s="2328"/>
      <c r="AF171" s="2328"/>
      <c r="AG171" s="2328"/>
      <c r="AH171" s="2328"/>
      <c r="AI171" s="2328"/>
      <c r="AJ171" s="2328"/>
      <c r="AK171" s="2328"/>
      <c r="AL171" s="2328"/>
      <c r="AM171" s="2328"/>
      <c r="AN171" s="2328"/>
      <c r="AO171" s="3453"/>
      <c r="AP171" s="3453"/>
      <c r="AQ171" s="3370"/>
    </row>
    <row r="172" spans="1:43" s="718" customFormat="1" ht="62.25" customHeight="1" x14ac:dyDescent="0.2">
      <c r="A172" s="715"/>
      <c r="B172" s="716"/>
      <c r="C172" s="717"/>
      <c r="D172" s="716"/>
      <c r="E172" s="716"/>
      <c r="F172" s="717"/>
      <c r="G172" s="719"/>
      <c r="H172" s="716"/>
      <c r="I172" s="717"/>
      <c r="J172" s="3455">
        <v>153</v>
      </c>
      <c r="K172" s="3354" t="s">
        <v>745</v>
      </c>
      <c r="L172" s="3355" t="s">
        <v>746</v>
      </c>
      <c r="M172" s="3329">
        <v>150</v>
      </c>
      <c r="N172" s="1360" t="s">
        <v>747</v>
      </c>
      <c r="O172" s="3329"/>
      <c r="P172" s="3355"/>
      <c r="Q172" s="3362">
        <f>SUM(V172:V178)/R168</f>
        <v>0.85819920477141687</v>
      </c>
      <c r="R172" s="3367"/>
      <c r="S172" s="3355"/>
      <c r="T172" s="3355"/>
      <c r="U172" s="657" t="s">
        <v>748</v>
      </c>
      <c r="V172" s="1369">
        <v>23500000</v>
      </c>
      <c r="W172" s="732">
        <v>63</v>
      </c>
      <c r="X172" s="1371" t="s">
        <v>700</v>
      </c>
      <c r="Y172" s="2328"/>
      <c r="Z172" s="2328"/>
      <c r="AA172" s="2328"/>
      <c r="AB172" s="2328"/>
      <c r="AC172" s="2328"/>
      <c r="AD172" s="2328"/>
      <c r="AE172" s="2328"/>
      <c r="AF172" s="2328"/>
      <c r="AG172" s="2328"/>
      <c r="AH172" s="2328"/>
      <c r="AI172" s="2328"/>
      <c r="AJ172" s="2328"/>
      <c r="AK172" s="2328"/>
      <c r="AL172" s="2328"/>
      <c r="AM172" s="2328"/>
      <c r="AN172" s="2328"/>
      <c r="AO172" s="3453"/>
      <c r="AP172" s="3453"/>
      <c r="AQ172" s="3370"/>
    </row>
    <row r="173" spans="1:43" s="718" customFormat="1" ht="57" customHeight="1" x14ac:dyDescent="0.2">
      <c r="A173" s="715"/>
      <c r="B173" s="716"/>
      <c r="C173" s="717"/>
      <c r="D173" s="716"/>
      <c r="E173" s="716"/>
      <c r="F173" s="717"/>
      <c r="G173" s="719"/>
      <c r="H173" s="716"/>
      <c r="I173" s="717"/>
      <c r="J173" s="3455"/>
      <c r="K173" s="3355"/>
      <c r="L173" s="3355"/>
      <c r="M173" s="3329"/>
      <c r="N173" s="1360"/>
      <c r="O173" s="3329"/>
      <c r="P173" s="3355"/>
      <c r="Q173" s="3363"/>
      <c r="R173" s="3367"/>
      <c r="S173" s="3355"/>
      <c r="T173" s="3355"/>
      <c r="U173" s="657" t="s">
        <v>749</v>
      </c>
      <c r="V173" s="1369">
        <v>719800528</v>
      </c>
      <c r="W173" s="732">
        <v>63</v>
      </c>
      <c r="X173" s="1371" t="s">
        <v>700</v>
      </c>
      <c r="Y173" s="2328"/>
      <c r="Z173" s="2328"/>
      <c r="AA173" s="2328"/>
      <c r="AB173" s="2328"/>
      <c r="AC173" s="2328"/>
      <c r="AD173" s="2328"/>
      <c r="AE173" s="2328"/>
      <c r="AF173" s="2328"/>
      <c r="AG173" s="2328"/>
      <c r="AH173" s="2328"/>
      <c r="AI173" s="2328"/>
      <c r="AJ173" s="2328"/>
      <c r="AK173" s="2328"/>
      <c r="AL173" s="2328"/>
      <c r="AM173" s="2328"/>
      <c r="AN173" s="2328"/>
      <c r="AO173" s="3453"/>
      <c r="AP173" s="3453"/>
      <c r="AQ173" s="3370"/>
    </row>
    <row r="174" spans="1:43" s="718" customFormat="1" ht="51.75" customHeight="1" x14ac:dyDescent="0.2">
      <c r="A174" s="715"/>
      <c r="B174" s="716"/>
      <c r="C174" s="717"/>
      <c r="D174" s="716"/>
      <c r="E174" s="716"/>
      <c r="F174" s="717"/>
      <c r="G174" s="719"/>
      <c r="H174" s="716"/>
      <c r="I174" s="717"/>
      <c r="J174" s="3455"/>
      <c r="K174" s="3355"/>
      <c r="L174" s="3355"/>
      <c r="M174" s="3329"/>
      <c r="N174" s="1360"/>
      <c r="O174" s="3329"/>
      <c r="P174" s="3355"/>
      <c r="Q174" s="3363"/>
      <c r="R174" s="3367"/>
      <c r="S174" s="3355"/>
      <c r="T174" s="3355"/>
      <c r="U174" s="657" t="s">
        <v>750</v>
      </c>
      <c r="V174" s="1369">
        <v>21000000</v>
      </c>
      <c r="W174" s="732">
        <v>63</v>
      </c>
      <c r="X174" s="1371" t="s">
        <v>700</v>
      </c>
      <c r="Y174" s="2328"/>
      <c r="Z174" s="2328"/>
      <c r="AA174" s="2328"/>
      <c r="AB174" s="2328"/>
      <c r="AC174" s="2328"/>
      <c r="AD174" s="2328"/>
      <c r="AE174" s="2328"/>
      <c r="AF174" s="2328"/>
      <c r="AG174" s="2328"/>
      <c r="AH174" s="2328"/>
      <c r="AI174" s="2328"/>
      <c r="AJ174" s="2328"/>
      <c r="AK174" s="2328"/>
      <c r="AL174" s="2328"/>
      <c r="AM174" s="2328"/>
      <c r="AN174" s="2328"/>
      <c r="AO174" s="3453"/>
      <c r="AP174" s="3453"/>
      <c r="AQ174" s="3370"/>
    </row>
    <row r="175" spans="1:43" s="718" customFormat="1" ht="63.75" customHeight="1" x14ac:dyDescent="0.2">
      <c r="A175" s="715"/>
      <c r="B175" s="716"/>
      <c r="C175" s="717"/>
      <c r="D175" s="716"/>
      <c r="E175" s="716"/>
      <c r="F175" s="717"/>
      <c r="G175" s="719"/>
      <c r="H175" s="716"/>
      <c r="I175" s="717"/>
      <c r="J175" s="3455"/>
      <c r="K175" s="3355"/>
      <c r="L175" s="3355"/>
      <c r="M175" s="3329"/>
      <c r="N175" s="1360"/>
      <c r="O175" s="3329"/>
      <c r="P175" s="3355"/>
      <c r="Q175" s="3363"/>
      <c r="R175" s="3367"/>
      <c r="S175" s="3355"/>
      <c r="T175" s="3355"/>
      <c r="U175" s="657" t="s">
        <v>751</v>
      </c>
      <c r="V175" s="1369">
        <v>21000000</v>
      </c>
      <c r="W175" s="732">
        <v>63</v>
      </c>
      <c r="X175" s="1371" t="s">
        <v>700</v>
      </c>
      <c r="Y175" s="2328"/>
      <c r="Z175" s="2328"/>
      <c r="AA175" s="2328"/>
      <c r="AB175" s="2328"/>
      <c r="AC175" s="2328"/>
      <c r="AD175" s="2328"/>
      <c r="AE175" s="2328"/>
      <c r="AF175" s="2328"/>
      <c r="AG175" s="2328"/>
      <c r="AH175" s="2328"/>
      <c r="AI175" s="2328"/>
      <c r="AJ175" s="2328"/>
      <c r="AK175" s="2328"/>
      <c r="AL175" s="2328"/>
      <c r="AM175" s="2328"/>
      <c r="AN175" s="2328"/>
      <c r="AO175" s="3453"/>
      <c r="AP175" s="3453"/>
      <c r="AQ175" s="3370"/>
    </row>
    <row r="176" spans="1:43" s="718" customFormat="1" ht="84.75" customHeight="1" x14ac:dyDescent="0.2">
      <c r="A176" s="715"/>
      <c r="B176" s="716"/>
      <c r="C176" s="717"/>
      <c r="D176" s="716"/>
      <c r="E176" s="716"/>
      <c r="F176" s="717"/>
      <c r="G176" s="719"/>
      <c r="H176" s="716"/>
      <c r="I176" s="717"/>
      <c r="J176" s="3455"/>
      <c r="K176" s="3355"/>
      <c r="L176" s="3355"/>
      <c r="M176" s="3329"/>
      <c r="N176" s="1056"/>
      <c r="O176" s="3329"/>
      <c r="P176" s="3355"/>
      <c r="Q176" s="3363"/>
      <c r="R176" s="3367"/>
      <c r="S176" s="3355"/>
      <c r="T176" s="3355"/>
      <c r="U176" s="657" t="s">
        <v>752</v>
      </c>
      <c r="V176" s="1369">
        <v>21000000</v>
      </c>
      <c r="W176" s="732">
        <v>63</v>
      </c>
      <c r="X176" s="1371" t="s">
        <v>700</v>
      </c>
      <c r="Y176" s="2328"/>
      <c r="Z176" s="2328"/>
      <c r="AA176" s="2328"/>
      <c r="AB176" s="2328"/>
      <c r="AC176" s="2328"/>
      <c r="AD176" s="2328"/>
      <c r="AE176" s="2328"/>
      <c r="AF176" s="2328"/>
      <c r="AG176" s="2328"/>
      <c r="AH176" s="2328"/>
      <c r="AI176" s="2328"/>
      <c r="AJ176" s="2328"/>
      <c r="AK176" s="2328"/>
      <c r="AL176" s="2328"/>
      <c r="AM176" s="2328"/>
      <c r="AN176" s="2328"/>
      <c r="AO176" s="3453"/>
      <c r="AP176" s="3453"/>
      <c r="AQ176" s="3370"/>
    </row>
    <row r="177" spans="1:44" s="718" customFormat="1" ht="59.25" customHeight="1" x14ac:dyDescent="0.2">
      <c r="A177" s="715"/>
      <c r="B177" s="716"/>
      <c r="C177" s="717"/>
      <c r="D177" s="716"/>
      <c r="E177" s="716"/>
      <c r="F177" s="717"/>
      <c r="G177" s="719"/>
      <c r="H177" s="716"/>
      <c r="I177" s="717"/>
      <c r="J177" s="3455"/>
      <c r="K177" s="3355"/>
      <c r="L177" s="3355"/>
      <c r="M177" s="3329"/>
      <c r="N177" s="752"/>
      <c r="O177" s="3329"/>
      <c r="P177" s="3355"/>
      <c r="Q177" s="3363"/>
      <c r="R177" s="3367"/>
      <c r="S177" s="3355"/>
      <c r="T177" s="3355"/>
      <c r="U177" s="657" t="s">
        <v>753</v>
      </c>
      <c r="V177" s="1369">
        <v>21000000</v>
      </c>
      <c r="W177" s="732">
        <v>63</v>
      </c>
      <c r="X177" s="1371" t="s">
        <v>700</v>
      </c>
      <c r="Y177" s="2328"/>
      <c r="Z177" s="2328"/>
      <c r="AA177" s="2328"/>
      <c r="AB177" s="2328"/>
      <c r="AC177" s="2328"/>
      <c r="AD177" s="2328"/>
      <c r="AE177" s="2328"/>
      <c r="AF177" s="2328"/>
      <c r="AG177" s="2328"/>
      <c r="AH177" s="2328"/>
      <c r="AI177" s="2328"/>
      <c r="AJ177" s="2328"/>
      <c r="AK177" s="2328"/>
      <c r="AL177" s="2328"/>
      <c r="AM177" s="2328"/>
      <c r="AN177" s="2328"/>
      <c r="AO177" s="3453"/>
      <c r="AP177" s="3453"/>
      <c r="AQ177" s="3370"/>
    </row>
    <row r="178" spans="1:44" s="718" customFormat="1" ht="70.5" customHeight="1" x14ac:dyDescent="0.2">
      <c r="A178" s="726"/>
      <c r="B178" s="727"/>
      <c r="C178" s="728"/>
      <c r="D178" s="727"/>
      <c r="E178" s="727"/>
      <c r="F178" s="728"/>
      <c r="G178" s="734"/>
      <c r="H178" s="735"/>
      <c r="I178" s="736"/>
      <c r="J178" s="3455"/>
      <c r="K178" s="3365"/>
      <c r="L178" s="3365"/>
      <c r="M178" s="3330"/>
      <c r="N178" s="1365"/>
      <c r="O178" s="3330"/>
      <c r="P178" s="3365"/>
      <c r="Q178" s="3364"/>
      <c r="R178" s="3368"/>
      <c r="S178" s="3365"/>
      <c r="T178" s="3365"/>
      <c r="U178" s="657" t="s">
        <v>754</v>
      </c>
      <c r="V178" s="1369">
        <v>20000000</v>
      </c>
      <c r="W178" s="732">
        <v>61</v>
      </c>
      <c r="X178" s="1533" t="s">
        <v>2023</v>
      </c>
      <c r="Y178" s="3124"/>
      <c r="Z178" s="3124"/>
      <c r="AA178" s="3124"/>
      <c r="AB178" s="3124"/>
      <c r="AC178" s="3124"/>
      <c r="AD178" s="3124"/>
      <c r="AE178" s="3124"/>
      <c r="AF178" s="3124"/>
      <c r="AG178" s="3124"/>
      <c r="AH178" s="3124"/>
      <c r="AI178" s="3124"/>
      <c r="AJ178" s="3124"/>
      <c r="AK178" s="3124"/>
      <c r="AL178" s="3124"/>
      <c r="AM178" s="3124"/>
      <c r="AN178" s="3124"/>
      <c r="AO178" s="3454"/>
      <c r="AP178" s="3454"/>
      <c r="AQ178" s="3371"/>
    </row>
    <row r="179" spans="1:44" ht="25.5" customHeight="1" x14ac:dyDescent="0.2">
      <c r="A179" s="684"/>
      <c r="B179" s="685"/>
      <c r="C179" s="686"/>
      <c r="D179" s="685"/>
      <c r="E179" s="685"/>
      <c r="F179" s="686"/>
      <c r="G179" s="711">
        <v>44</v>
      </c>
      <c r="H179" s="688" t="s">
        <v>755</v>
      </c>
      <c r="I179" s="688"/>
      <c r="J179" s="690"/>
      <c r="K179" s="689"/>
      <c r="L179" s="688"/>
      <c r="M179" s="688"/>
      <c r="N179" s="690"/>
      <c r="O179" s="688"/>
      <c r="P179" s="689"/>
      <c r="Q179" s="688"/>
      <c r="R179" s="712"/>
      <c r="S179" s="688"/>
      <c r="T179" s="689"/>
      <c r="U179" s="689"/>
      <c r="V179" s="753"/>
      <c r="W179" s="714"/>
      <c r="X179" s="690"/>
      <c r="Y179" s="690"/>
      <c r="Z179" s="690"/>
      <c r="AA179" s="690"/>
      <c r="AB179" s="690"/>
      <c r="AC179" s="690"/>
      <c r="AD179" s="690"/>
      <c r="AE179" s="690"/>
      <c r="AF179" s="690"/>
      <c r="AG179" s="690"/>
      <c r="AH179" s="690"/>
      <c r="AI179" s="690"/>
      <c r="AJ179" s="690"/>
      <c r="AK179" s="690"/>
      <c r="AL179" s="690"/>
      <c r="AM179" s="690"/>
      <c r="AN179" s="690"/>
      <c r="AO179" s="690"/>
      <c r="AP179" s="688"/>
      <c r="AQ179" s="695"/>
    </row>
    <row r="180" spans="1:44" s="746" customFormat="1" ht="78" customHeight="1" x14ac:dyDescent="0.2">
      <c r="A180" s="742"/>
      <c r="B180" s="743"/>
      <c r="C180" s="744"/>
      <c r="D180" s="743"/>
      <c r="E180" s="743"/>
      <c r="F180" s="744"/>
      <c r="G180" s="1211"/>
      <c r="H180" s="1212"/>
      <c r="I180" s="1213"/>
      <c r="J180" s="3340">
        <v>154</v>
      </c>
      <c r="K180" s="3350" t="s">
        <v>756</v>
      </c>
      <c r="L180" s="3350" t="s">
        <v>757</v>
      </c>
      <c r="M180" s="3340">
        <v>5</v>
      </c>
      <c r="N180" s="3334" t="s">
        <v>758</v>
      </c>
      <c r="O180" s="3334" t="s">
        <v>2005</v>
      </c>
      <c r="P180" s="3342" t="s">
        <v>759</v>
      </c>
      <c r="Q180" s="2348">
        <f>(V180++V185+V181+V182+V183+V184)/R180</f>
        <v>0.25662267300847325</v>
      </c>
      <c r="R180" s="3337">
        <f>SUM(V180:V207)</f>
        <v>317470000</v>
      </c>
      <c r="S180" s="3342" t="s">
        <v>760</v>
      </c>
      <c r="T180" s="3350" t="s">
        <v>761</v>
      </c>
      <c r="U180" s="754" t="s">
        <v>762</v>
      </c>
      <c r="V180" s="1262">
        <v>7000000</v>
      </c>
      <c r="W180" s="748">
        <v>61</v>
      </c>
      <c r="X180" s="1370" t="s">
        <v>700</v>
      </c>
      <c r="Y180" s="3111">
        <v>289394</v>
      </c>
      <c r="Z180" s="3111">
        <v>279112</v>
      </c>
      <c r="AA180" s="3111">
        <v>63164</v>
      </c>
      <c r="AB180" s="3111">
        <v>45607</v>
      </c>
      <c r="AC180" s="3111">
        <v>365607</v>
      </c>
      <c r="AD180" s="3111">
        <v>75612</v>
      </c>
      <c r="AE180" s="3111">
        <v>2145</v>
      </c>
      <c r="AF180" s="3111">
        <v>12718</v>
      </c>
      <c r="AG180" s="3111">
        <v>26</v>
      </c>
      <c r="AH180" s="3111">
        <v>37</v>
      </c>
      <c r="AI180" s="3111">
        <v>0</v>
      </c>
      <c r="AJ180" s="3111">
        <v>0</v>
      </c>
      <c r="AK180" s="3111">
        <v>78</v>
      </c>
      <c r="AL180" s="3111">
        <v>16897</v>
      </c>
      <c r="AM180" s="3111">
        <f>SUM('[2]P. 100'!$W$5+'[2]P. 100'!$X$5)</f>
        <v>852</v>
      </c>
      <c r="AN180" s="3111">
        <f>SUM(Y180:Z180)</f>
        <v>568506</v>
      </c>
      <c r="AO180" s="3442">
        <v>43467</v>
      </c>
      <c r="AP180" s="3442">
        <v>43830</v>
      </c>
      <c r="AQ180" s="3445" t="s">
        <v>2021</v>
      </c>
      <c r="AR180" s="745"/>
    </row>
    <row r="181" spans="1:44" s="718" customFormat="1" ht="45.75" customHeight="1" x14ac:dyDescent="0.2">
      <c r="A181" s="726"/>
      <c r="B181" s="727"/>
      <c r="C181" s="728"/>
      <c r="D181" s="727"/>
      <c r="E181" s="727"/>
      <c r="F181" s="728"/>
      <c r="G181" s="730"/>
      <c r="H181" s="727"/>
      <c r="I181" s="728"/>
      <c r="J181" s="3341"/>
      <c r="K181" s="3351"/>
      <c r="L181" s="3351"/>
      <c r="M181" s="3341"/>
      <c r="N181" s="3335"/>
      <c r="O181" s="3335"/>
      <c r="P181" s="3343"/>
      <c r="Q181" s="2349"/>
      <c r="R181" s="3338"/>
      <c r="S181" s="3343"/>
      <c r="T181" s="3351"/>
      <c r="U181" s="657" t="s">
        <v>763</v>
      </c>
      <c r="V181" s="1369">
        <v>5000000</v>
      </c>
      <c r="W181" s="732">
        <v>61</v>
      </c>
      <c r="X181" s="1371" t="s">
        <v>700</v>
      </c>
      <c r="Y181" s="2328"/>
      <c r="Z181" s="2328"/>
      <c r="AA181" s="2328"/>
      <c r="AB181" s="2328"/>
      <c r="AC181" s="2328"/>
      <c r="AD181" s="2328"/>
      <c r="AE181" s="2328"/>
      <c r="AF181" s="2328"/>
      <c r="AG181" s="2328"/>
      <c r="AH181" s="2328"/>
      <c r="AI181" s="2328"/>
      <c r="AJ181" s="2328"/>
      <c r="AK181" s="2328"/>
      <c r="AL181" s="2328"/>
      <c r="AM181" s="2328"/>
      <c r="AN181" s="2328"/>
      <c r="AO181" s="3443"/>
      <c r="AP181" s="3443"/>
      <c r="AQ181" s="3446"/>
    </row>
    <row r="182" spans="1:44" s="718" customFormat="1" ht="60" customHeight="1" x14ac:dyDescent="0.2">
      <c r="A182" s="726"/>
      <c r="B182" s="727"/>
      <c r="C182" s="728"/>
      <c r="D182" s="727"/>
      <c r="E182" s="727"/>
      <c r="F182" s="728"/>
      <c r="G182" s="730"/>
      <c r="H182" s="727"/>
      <c r="I182" s="728"/>
      <c r="J182" s="3341"/>
      <c r="K182" s="3351"/>
      <c r="L182" s="3351"/>
      <c r="M182" s="3341"/>
      <c r="N182" s="3335"/>
      <c r="O182" s="3335"/>
      <c r="P182" s="3343"/>
      <c r="Q182" s="2349"/>
      <c r="R182" s="3338"/>
      <c r="S182" s="3343"/>
      <c r="T182" s="3351"/>
      <c r="U182" s="657" t="s">
        <v>764</v>
      </c>
      <c r="V182" s="1369">
        <v>31000000</v>
      </c>
      <c r="W182" s="732">
        <v>61</v>
      </c>
      <c r="X182" s="1371" t="s">
        <v>700</v>
      </c>
      <c r="Y182" s="2328"/>
      <c r="Z182" s="2328"/>
      <c r="AA182" s="2328"/>
      <c r="AB182" s="2328"/>
      <c r="AC182" s="2328"/>
      <c r="AD182" s="2328"/>
      <c r="AE182" s="2328"/>
      <c r="AF182" s="2328"/>
      <c r="AG182" s="2328"/>
      <c r="AH182" s="2328"/>
      <c r="AI182" s="2328"/>
      <c r="AJ182" s="2328"/>
      <c r="AK182" s="2328"/>
      <c r="AL182" s="2328"/>
      <c r="AM182" s="2328"/>
      <c r="AN182" s="2328"/>
      <c r="AO182" s="3443"/>
      <c r="AP182" s="3443"/>
      <c r="AQ182" s="3446"/>
    </row>
    <row r="183" spans="1:44" s="718" customFormat="1" ht="52.5" customHeight="1" x14ac:dyDescent="0.2">
      <c r="A183" s="726"/>
      <c r="B183" s="727"/>
      <c r="C183" s="728"/>
      <c r="D183" s="727"/>
      <c r="E183" s="727"/>
      <c r="F183" s="728"/>
      <c r="G183" s="730"/>
      <c r="H183" s="727"/>
      <c r="I183" s="728"/>
      <c r="J183" s="3341"/>
      <c r="K183" s="3351"/>
      <c r="L183" s="3351"/>
      <c r="M183" s="3341"/>
      <c r="N183" s="3335"/>
      <c r="O183" s="3335"/>
      <c r="P183" s="3343"/>
      <c r="Q183" s="2349"/>
      <c r="R183" s="3338"/>
      <c r="S183" s="3343"/>
      <c r="T183" s="3351"/>
      <c r="U183" s="657" t="s">
        <v>765</v>
      </c>
      <c r="V183" s="1369">
        <v>11000000</v>
      </c>
      <c r="W183" s="732">
        <v>61</v>
      </c>
      <c r="X183" s="1371" t="s">
        <v>700</v>
      </c>
      <c r="Y183" s="2328"/>
      <c r="Z183" s="2328"/>
      <c r="AA183" s="2328"/>
      <c r="AB183" s="2328"/>
      <c r="AC183" s="2328"/>
      <c r="AD183" s="2328"/>
      <c r="AE183" s="2328"/>
      <c r="AF183" s="2328"/>
      <c r="AG183" s="2328"/>
      <c r="AH183" s="2328"/>
      <c r="AI183" s="2328"/>
      <c r="AJ183" s="2328"/>
      <c r="AK183" s="2328"/>
      <c r="AL183" s="2328"/>
      <c r="AM183" s="2328"/>
      <c r="AN183" s="2328"/>
      <c r="AO183" s="3443"/>
      <c r="AP183" s="3443"/>
      <c r="AQ183" s="3446"/>
    </row>
    <row r="184" spans="1:44" s="718" customFormat="1" ht="111.75" customHeight="1" x14ac:dyDescent="0.2">
      <c r="A184" s="726"/>
      <c r="B184" s="727"/>
      <c r="C184" s="728"/>
      <c r="D184" s="727"/>
      <c r="E184" s="727"/>
      <c r="F184" s="728"/>
      <c r="G184" s="730"/>
      <c r="H184" s="727"/>
      <c r="I184" s="728"/>
      <c r="J184" s="3341"/>
      <c r="K184" s="3351"/>
      <c r="L184" s="3351"/>
      <c r="M184" s="3341"/>
      <c r="N184" s="3335"/>
      <c r="O184" s="3335"/>
      <c r="P184" s="3343"/>
      <c r="Q184" s="2349"/>
      <c r="R184" s="3338"/>
      <c r="S184" s="3343"/>
      <c r="T184" s="3351"/>
      <c r="U184" s="657" t="s">
        <v>766</v>
      </c>
      <c r="V184" s="1369">
        <v>5000000</v>
      </c>
      <c r="W184" s="732">
        <v>61</v>
      </c>
      <c r="X184" s="1371" t="s">
        <v>700</v>
      </c>
      <c r="Y184" s="2328"/>
      <c r="Z184" s="2328"/>
      <c r="AA184" s="2328"/>
      <c r="AB184" s="2328"/>
      <c r="AC184" s="2328"/>
      <c r="AD184" s="2328"/>
      <c r="AE184" s="2328"/>
      <c r="AF184" s="2328"/>
      <c r="AG184" s="2328"/>
      <c r="AH184" s="2328"/>
      <c r="AI184" s="2328"/>
      <c r="AJ184" s="2328"/>
      <c r="AK184" s="2328"/>
      <c r="AL184" s="2328"/>
      <c r="AM184" s="2328"/>
      <c r="AN184" s="2328"/>
      <c r="AO184" s="3443"/>
      <c r="AP184" s="3443"/>
      <c r="AQ184" s="3446"/>
    </row>
    <row r="185" spans="1:44" s="718" customFormat="1" ht="71.25" customHeight="1" x14ac:dyDescent="0.2">
      <c r="A185" s="726"/>
      <c r="B185" s="727"/>
      <c r="C185" s="728"/>
      <c r="D185" s="727"/>
      <c r="E185" s="727"/>
      <c r="F185" s="728"/>
      <c r="G185" s="730"/>
      <c r="H185" s="727"/>
      <c r="I185" s="728"/>
      <c r="J185" s="3341"/>
      <c r="K185" s="3351"/>
      <c r="L185" s="3352"/>
      <c r="M185" s="3349"/>
      <c r="N185" s="3335"/>
      <c r="O185" s="3335"/>
      <c r="P185" s="3343"/>
      <c r="Q185" s="3382"/>
      <c r="R185" s="3338"/>
      <c r="S185" s="3343"/>
      <c r="T185" s="3352"/>
      <c r="U185" s="657" t="s">
        <v>767</v>
      </c>
      <c r="V185" s="1369">
        <v>22470000</v>
      </c>
      <c r="W185" s="732">
        <v>61</v>
      </c>
      <c r="X185" s="1371" t="s">
        <v>700</v>
      </c>
      <c r="Y185" s="2328"/>
      <c r="Z185" s="2328"/>
      <c r="AA185" s="2328"/>
      <c r="AB185" s="2328"/>
      <c r="AC185" s="2328"/>
      <c r="AD185" s="2328"/>
      <c r="AE185" s="2328"/>
      <c r="AF185" s="2328"/>
      <c r="AG185" s="2328"/>
      <c r="AH185" s="2328"/>
      <c r="AI185" s="2328"/>
      <c r="AJ185" s="2328"/>
      <c r="AK185" s="2328"/>
      <c r="AL185" s="2328"/>
      <c r="AM185" s="2328"/>
      <c r="AN185" s="2328"/>
      <c r="AO185" s="3443"/>
      <c r="AP185" s="3443"/>
      <c r="AQ185" s="3446"/>
    </row>
    <row r="186" spans="1:44" s="718" customFormat="1" ht="54.75" customHeight="1" x14ac:dyDescent="0.2">
      <c r="A186" s="726"/>
      <c r="B186" s="727"/>
      <c r="C186" s="728"/>
      <c r="D186" s="727"/>
      <c r="E186" s="727"/>
      <c r="F186" s="728"/>
      <c r="G186" s="730"/>
      <c r="H186" s="727"/>
      <c r="I186" s="1045"/>
      <c r="J186" s="3448">
        <v>155</v>
      </c>
      <c r="K186" s="3449" t="s">
        <v>768</v>
      </c>
      <c r="L186" s="3450" t="s">
        <v>769</v>
      </c>
      <c r="M186" s="3328">
        <v>1</v>
      </c>
      <c r="N186" s="3335"/>
      <c r="O186" s="3335"/>
      <c r="P186" s="3343"/>
      <c r="Q186" s="3362">
        <f>(V186+V192+V193+V187+V188+V189+V190+V191)/R180</f>
        <v>0.28349135351371785</v>
      </c>
      <c r="R186" s="3338"/>
      <c r="S186" s="3343"/>
      <c r="T186" s="3354" t="s">
        <v>770</v>
      </c>
      <c r="U186" s="657" t="s">
        <v>771</v>
      </c>
      <c r="V186" s="1369">
        <v>2000000</v>
      </c>
      <c r="W186" s="732">
        <v>61</v>
      </c>
      <c r="X186" s="1371" t="s">
        <v>700</v>
      </c>
      <c r="Y186" s="2328"/>
      <c r="Z186" s="2328"/>
      <c r="AA186" s="2328"/>
      <c r="AB186" s="2328"/>
      <c r="AC186" s="2328"/>
      <c r="AD186" s="2328"/>
      <c r="AE186" s="2328"/>
      <c r="AF186" s="2328"/>
      <c r="AG186" s="2328"/>
      <c r="AH186" s="2328"/>
      <c r="AI186" s="2328"/>
      <c r="AJ186" s="2328"/>
      <c r="AK186" s="2328"/>
      <c r="AL186" s="2328"/>
      <c r="AM186" s="2328"/>
      <c r="AN186" s="2328"/>
      <c r="AO186" s="3443"/>
      <c r="AP186" s="3443"/>
      <c r="AQ186" s="3446"/>
    </row>
    <row r="187" spans="1:44" s="718" customFormat="1" ht="90" customHeight="1" x14ac:dyDescent="0.2">
      <c r="A187" s="726"/>
      <c r="B187" s="727"/>
      <c r="C187" s="728"/>
      <c r="D187" s="727"/>
      <c r="E187" s="727"/>
      <c r="F187" s="728"/>
      <c r="G187" s="730"/>
      <c r="H187" s="727"/>
      <c r="I187" s="1045"/>
      <c r="J187" s="3448"/>
      <c r="K187" s="3449"/>
      <c r="L187" s="3353"/>
      <c r="M187" s="3329"/>
      <c r="N187" s="3335"/>
      <c r="O187" s="3335"/>
      <c r="P187" s="3343"/>
      <c r="Q187" s="3363"/>
      <c r="R187" s="3338"/>
      <c r="S187" s="3343"/>
      <c r="T187" s="3355"/>
      <c r="U187" s="657" t="s">
        <v>772</v>
      </c>
      <c r="V187" s="1369">
        <v>18500000</v>
      </c>
      <c r="W187" s="732">
        <v>61</v>
      </c>
      <c r="X187" s="1371" t="s">
        <v>700</v>
      </c>
      <c r="Y187" s="2328"/>
      <c r="Z187" s="2328"/>
      <c r="AA187" s="2328"/>
      <c r="AB187" s="2328"/>
      <c r="AC187" s="2328"/>
      <c r="AD187" s="2328"/>
      <c r="AE187" s="2328"/>
      <c r="AF187" s="2328"/>
      <c r="AG187" s="2328"/>
      <c r="AH187" s="2328"/>
      <c r="AI187" s="2328"/>
      <c r="AJ187" s="2328"/>
      <c r="AK187" s="2328"/>
      <c r="AL187" s="2328"/>
      <c r="AM187" s="2328"/>
      <c r="AN187" s="2328"/>
      <c r="AO187" s="3443"/>
      <c r="AP187" s="3443"/>
      <c r="AQ187" s="3446"/>
    </row>
    <row r="188" spans="1:44" s="718" customFormat="1" ht="63" customHeight="1" x14ac:dyDescent="0.2">
      <c r="A188" s="726"/>
      <c r="B188" s="727"/>
      <c r="C188" s="728"/>
      <c r="D188" s="727"/>
      <c r="E188" s="727"/>
      <c r="F188" s="728"/>
      <c r="G188" s="730"/>
      <c r="H188" s="727"/>
      <c r="I188" s="1045"/>
      <c r="J188" s="3448"/>
      <c r="K188" s="3449"/>
      <c r="L188" s="3353"/>
      <c r="M188" s="3329"/>
      <c r="N188" s="3335"/>
      <c r="O188" s="3335"/>
      <c r="P188" s="3343"/>
      <c r="Q188" s="3363"/>
      <c r="R188" s="3338"/>
      <c r="S188" s="3343"/>
      <c r="T188" s="3355"/>
      <c r="U188" s="657" t="s">
        <v>773</v>
      </c>
      <c r="V188" s="1369">
        <v>45500000</v>
      </c>
      <c r="W188" s="732">
        <v>61</v>
      </c>
      <c r="X188" s="1371" t="s">
        <v>700</v>
      </c>
      <c r="Y188" s="2328"/>
      <c r="Z188" s="2328"/>
      <c r="AA188" s="2328"/>
      <c r="AB188" s="2328"/>
      <c r="AC188" s="2328"/>
      <c r="AD188" s="2328"/>
      <c r="AE188" s="2328"/>
      <c r="AF188" s="2328"/>
      <c r="AG188" s="2328"/>
      <c r="AH188" s="2328"/>
      <c r="AI188" s="2328"/>
      <c r="AJ188" s="2328"/>
      <c r="AK188" s="2328"/>
      <c r="AL188" s="2328"/>
      <c r="AM188" s="2328"/>
      <c r="AN188" s="2328"/>
      <c r="AO188" s="3443"/>
      <c r="AP188" s="3443"/>
      <c r="AQ188" s="3446"/>
    </row>
    <row r="189" spans="1:44" s="718" customFormat="1" ht="45.75" customHeight="1" x14ac:dyDescent="0.2">
      <c r="A189" s="726"/>
      <c r="B189" s="727"/>
      <c r="C189" s="728"/>
      <c r="D189" s="727"/>
      <c r="E189" s="727"/>
      <c r="F189" s="728"/>
      <c r="G189" s="730"/>
      <c r="H189" s="727"/>
      <c r="I189" s="1045"/>
      <c r="J189" s="3448"/>
      <c r="K189" s="3449"/>
      <c r="L189" s="3353"/>
      <c r="M189" s="3329"/>
      <c r="N189" s="3335"/>
      <c r="O189" s="3335"/>
      <c r="P189" s="3343"/>
      <c r="Q189" s="3363"/>
      <c r="R189" s="3338"/>
      <c r="S189" s="3343"/>
      <c r="T189" s="3355"/>
      <c r="U189" s="657" t="s">
        <v>774</v>
      </c>
      <c r="V189" s="1369">
        <v>2000000</v>
      </c>
      <c r="W189" s="732">
        <v>61</v>
      </c>
      <c r="X189" s="1371" t="s">
        <v>700</v>
      </c>
      <c r="Y189" s="2328"/>
      <c r="Z189" s="2328"/>
      <c r="AA189" s="2328"/>
      <c r="AB189" s="2328"/>
      <c r="AC189" s="2328"/>
      <c r="AD189" s="2328"/>
      <c r="AE189" s="2328"/>
      <c r="AF189" s="2328"/>
      <c r="AG189" s="2328"/>
      <c r="AH189" s="2328"/>
      <c r="AI189" s="2328"/>
      <c r="AJ189" s="2328"/>
      <c r="AK189" s="2328"/>
      <c r="AL189" s="2328"/>
      <c r="AM189" s="2328"/>
      <c r="AN189" s="2328"/>
      <c r="AO189" s="3443"/>
      <c r="AP189" s="3443"/>
      <c r="AQ189" s="3446"/>
    </row>
    <row r="190" spans="1:44" s="718" customFormat="1" ht="54.75" customHeight="1" x14ac:dyDescent="0.2">
      <c r="A190" s="726"/>
      <c r="B190" s="727"/>
      <c r="C190" s="728"/>
      <c r="D190" s="727"/>
      <c r="E190" s="727"/>
      <c r="F190" s="728"/>
      <c r="G190" s="730"/>
      <c r="H190" s="727"/>
      <c r="I190" s="1045"/>
      <c r="J190" s="3448"/>
      <c r="K190" s="3449"/>
      <c r="L190" s="3353"/>
      <c r="M190" s="3329"/>
      <c r="N190" s="3335"/>
      <c r="O190" s="3335"/>
      <c r="P190" s="3343"/>
      <c r="Q190" s="3363"/>
      <c r="R190" s="3338"/>
      <c r="S190" s="3343"/>
      <c r="T190" s="3355"/>
      <c r="U190" s="657" t="s">
        <v>775</v>
      </c>
      <c r="V190" s="1369">
        <v>2000000</v>
      </c>
      <c r="W190" s="732">
        <v>61</v>
      </c>
      <c r="X190" s="1371" t="s">
        <v>700</v>
      </c>
      <c r="Y190" s="2328"/>
      <c r="Z190" s="2328"/>
      <c r="AA190" s="2328"/>
      <c r="AB190" s="2328"/>
      <c r="AC190" s="2328"/>
      <c r="AD190" s="2328"/>
      <c r="AE190" s="2328"/>
      <c r="AF190" s="2328"/>
      <c r="AG190" s="2328"/>
      <c r="AH190" s="2328"/>
      <c r="AI190" s="2328"/>
      <c r="AJ190" s="2328"/>
      <c r="AK190" s="2328"/>
      <c r="AL190" s="2328"/>
      <c r="AM190" s="2328"/>
      <c r="AN190" s="2328"/>
      <c r="AO190" s="3443"/>
      <c r="AP190" s="3443"/>
      <c r="AQ190" s="3446"/>
    </row>
    <row r="191" spans="1:44" s="718" customFormat="1" ht="52.5" customHeight="1" x14ac:dyDescent="0.2">
      <c r="A191" s="726"/>
      <c r="B191" s="727"/>
      <c r="C191" s="728"/>
      <c r="D191" s="727"/>
      <c r="E191" s="727"/>
      <c r="F191" s="728"/>
      <c r="G191" s="730"/>
      <c r="H191" s="727"/>
      <c r="I191" s="1045"/>
      <c r="J191" s="3448"/>
      <c r="K191" s="3449"/>
      <c r="L191" s="3353"/>
      <c r="M191" s="3329"/>
      <c r="N191" s="3335"/>
      <c r="O191" s="3335"/>
      <c r="P191" s="3343"/>
      <c r="Q191" s="3363"/>
      <c r="R191" s="3338"/>
      <c r="S191" s="3343"/>
      <c r="T191" s="3355"/>
      <c r="U191" s="657" t="s">
        <v>776</v>
      </c>
      <c r="V191" s="1369">
        <v>14000000</v>
      </c>
      <c r="W191" s="732">
        <v>61</v>
      </c>
      <c r="X191" s="1371" t="s">
        <v>700</v>
      </c>
      <c r="Y191" s="2328"/>
      <c r="Z191" s="2328"/>
      <c r="AA191" s="2328"/>
      <c r="AB191" s="2328"/>
      <c r="AC191" s="2328"/>
      <c r="AD191" s="2328"/>
      <c r="AE191" s="2328"/>
      <c r="AF191" s="2328"/>
      <c r="AG191" s="2328"/>
      <c r="AH191" s="2328"/>
      <c r="AI191" s="2328"/>
      <c r="AJ191" s="2328"/>
      <c r="AK191" s="2328"/>
      <c r="AL191" s="2328"/>
      <c r="AM191" s="2328"/>
      <c r="AN191" s="2328"/>
      <c r="AO191" s="3443"/>
      <c r="AP191" s="3443"/>
      <c r="AQ191" s="3446"/>
    </row>
    <row r="192" spans="1:44" s="718" customFormat="1" ht="39" customHeight="1" x14ac:dyDescent="0.2">
      <c r="A192" s="726"/>
      <c r="B192" s="727"/>
      <c r="C192" s="728"/>
      <c r="D192" s="727"/>
      <c r="E192" s="727"/>
      <c r="F192" s="728"/>
      <c r="G192" s="730"/>
      <c r="H192" s="727"/>
      <c r="I192" s="1045"/>
      <c r="J192" s="3448"/>
      <c r="K192" s="3449"/>
      <c r="L192" s="3353"/>
      <c r="M192" s="3329"/>
      <c r="N192" s="3335"/>
      <c r="O192" s="3335"/>
      <c r="P192" s="3343"/>
      <c r="Q192" s="3363"/>
      <c r="R192" s="3338"/>
      <c r="S192" s="3343"/>
      <c r="T192" s="3355"/>
      <c r="U192" s="657" t="s">
        <v>777</v>
      </c>
      <c r="V192" s="1369">
        <v>4000000</v>
      </c>
      <c r="W192" s="732">
        <v>61</v>
      </c>
      <c r="X192" s="1371" t="s">
        <v>700</v>
      </c>
      <c r="Y192" s="2328"/>
      <c r="Z192" s="2328"/>
      <c r="AA192" s="2328"/>
      <c r="AB192" s="2328"/>
      <c r="AC192" s="2328"/>
      <c r="AD192" s="2328"/>
      <c r="AE192" s="2328"/>
      <c r="AF192" s="2328"/>
      <c r="AG192" s="2328"/>
      <c r="AH192" s="2328"/>
      <c r="AI192" s="2328"/>
      <c r="AJ192" s="2328"/>
      <c r="AK192" s="2328"/>
      <c r="AL192" s="2328"/>
      <c r="AM192" s="2328"/>
      <c r="AN192" s="2328"/>
      <c r="AO192" s="3443"/>
      <c r="AP192" s="3443"/>
      <c r="AQ192" s="3446"/>
    </row>
    <row r="193" spans="1:47" s="718" customFormat="1" ht="42.75" x14ac:dyDescent="0.2">
      <c r="A193" s="726"/>
      <c r="B193" s="727"/>
      <c r="C193" s="728"/>
      <c r="D193" s="727"/>
      <c r="E193" s="727"/>
      <c r="F193" s="728"/>
      <c r="G193" s="730"/>
      <c r="H193" s="727"/>
      <c r="I193" s="1045"/>
      <c r="J193" s="3448"/>
      <c r="K193" s="3449"/>
      <c r="L193" s="3451"/>
      <c r="M193" s="3330"/>
      <c r="N193" s="3335"/>
      <c r="O193" s="3335"/>
      <c r="P193" s="3343"/>
      <c r="Q193" s="3364"/>
      <c r="R193" s="3338"/>
      <c r="S193" s="3343"/>
      <c r="T193" s="3365"/>
      <c r="U193" s="657" t="s">
        <v>778</v>
      </c>
      <c r="V193" s="1369">
        <v>2000000</v>
      </c>
      <c r="W193" s="732">
        <v>61</v>
      </c>
      <c r="X193" s="1371" t="s">
        <v>700</v>
      </c>
      <c r="Y193" s="2328"/>
      <c r="Z193" s="2328"/>
      <c r="AA193" s="2328"/>
      <c r="AB193" s="2328"/>
      <c r="AC193" s="2328"/>
      <c r="AD193" s="2328"/>
      <c r="AE193" s="2328"/>
      <c r="AF193" s="2328"/>
      <c r="AG193" s="2328"/>
      <c r="AH193" s="2328"/>
      <c r="AI193" s="2328"/>
      <c r="AJ193" s="2328"/>
      <c r="AK193" s="2328"/>
      <c r="AL193" s="2328"/>
      <c r="AM193" s="2328"/>
      <c r="AN193" s="2328"/>
      <c r="AO193" s="3443"/>
      <c r="AP193" s="3443"/>
      <c r="AQ193" s="3446"/>
    </row>
    <row r="194" spans="1:47" s="718" customFormat="1" ht="60" customHeight="1" x14ac:dyDescent="0.2">
      <c r="A194" s="726"/>
      <c r="B194" s="727"/>
      <c r="C194" s="728"/>
      <c r="D194" s="727"/>
      <c r="E194" s="727"/>
      <c r="F194" s="728"/>
      <c r="G194" s="730"/>
      <c r="H194" s="727"/>
      <c r="I194" s="728"/>
      <c r="J194" s="3329">
        <v>156</v>
      </c>
      <c r="K194" s="3355" t="s">
        <v>779</v>
      </c>
      <c r="L194" s="3354" t="s">
        <v>780</v>
      </c>
      <c r="M194" s="3328">
        <v>12</v>
      </c>
      <c r="N194" s="3335"/>
      <c r="O194" s="3335"/>
      <c r="P194" s="3343"/>
      <c r="Q194" s="3362">
        <f>(V194+V195+V196+V197+V198+V199)/R180</f>
        <v>0.28349135351371785</v>
      </c>
      <c r="R194" s="3338"/>
      <c r="S194" s="3343"/>
      <c r="T194" s="3354" t="s">
        <v>781</v>
      </c>
      <c r="U194" s="657" t="s">
        <v>782</v>
      </c>
      <c r="V194" s="1369">
        <v>20000000</v>
      </c>
      <c r="W194" s="732">
        <v>61</v>
      </c>
      <c r="X194" s="1371" t="s">
        <v>700</v>
      </c>
      <c r="Y194" s="2328"/>
      <c r="Z194" s="2328"/>
      <c r="AA194" s="2328"/>
      <c r="AB194" s="2328"/>
      <c r="AC194" s="2328"/>
      <c r="AD194" s="2328"/>
      <c r="AE194" s="2328"/>
      <c r="AF194" s="2328"/>
      <c r="AG194" s="2328"/>
      <c r="AH194" s="2328"/>
      <c r="AI194" s="2328"/>
      <c r="AJ194" s="2328"/>
      <c r="AK194" s="2328"/>
      <c r="AL194" s="2328"/>
      <c r="AM194" s="2328"/>
      <c r="AN194" s="2328"/>
      <c r="AO194" s="3443"/>
      <c r="AP194" s="3443"/>
      <c r="AQ194" s="3446"/>
    </row>
    <row r="195" spans="1:47" s="718" customFormat="1" ht="67.5" customHeight="1" x14ac:dyDescent="0.2">
      <c r="A195" s="726"/>
      <c r="B195" s="727"/>
      <c r="C195" s="728"/>
      <c r="D195" s="727"/>
      <c r="E195" s="727"/>
      <c r="F195" s="728"/>
      <c r="G195" s="730"/>
      <c r="H195" s="727"/>
      <c r="I195" s="728"/>
      <c r="J195" s="3329"/>
      <c r="K195" s="3355"/>
      <c r="L195" s="3355"/>
      <c r="M195" s="3329"/>
      <c r="N195" s="3335"/>
      <c r="O195" s="3335"/>
      <c r="P195" s="3343"/>
      <c r="Q195" s="3363"/>
      <c r="R195" s="3338"/>
      <c r="S195" s="3343"/>
      <c r="T195" s="3355"/>
      <c r="U195" s="657" t="s">
        <v>783</v>
      </c>
      <c r="V195" s="1369">
        <v>19500000</v>
      </c>
      <c r="W195" s="732">
        <v>61</v>
      </c>
      <c r="X195" s="1371" t="s">
        <v>700</v>
      </c>
      <c r="Y195" s="2328"/>
      <c r="Z195" s="2328"/>
      <c r="AA195" s="2328"/>
      <c r="AB195" s="2328"/>
      <c r="AC195" s="2328"/>
      <c r="AD195" s="2328"/>
      <c r="AE195" s="2328"/>
      <c r="AF195" s="2328"/>
      <c r="AG195" s="2328"/>
      <c r="AH195" s="2328"/>
      <c r="AI195" s="2328"/>
      <c r="AJ195" s="2328"/>
      <c r="AK195" s="2328"/>
      <c r="AL195" s="2328"/>
      <c r="AM195" s="2328"/>
      <c r="AN195" s="2328"/>
      <c r="AO195" s="3443"/>
      <c r="AP195" s="3443"/>
      <c r="AQ195" s="3446"/>
      <c r="AT195" s="720"/>
      <c r="AU195" s="722"/>
    </row>
    <row r="196" spans="1:47" s="718" customFormat="1" ht="72" customHeight="1" x14ac:dyDescent="0.2">
      <c r="A196" s="726"/>
      <c r="B196" s="727"/>
      <c r="C196" s="728"/>
      <c r="D196" s="727"/>
      <c r="E196" s="727"/>
      <c r="F196" s="728"/>
      <c r="G196" s="730"/>
      <c r="H196" s="727"/>
      <c r="I196" s="728"/>
      <c r="J196" s="3329"/>
      <c r="K196" s="3355"/>
      <c r="L196" s="3355"/>
      <c r="M196" s="3329"/>
      <c r="N196" s="3335"/>
      <c r="O196" s="3335"/>
      <c r="P196" s="3343"/>
      <c r="Q196" s="3363"/>
      <c r="R196" s="3338"/>
      <c r="S196" s="3343"/>
      <c r="T196" s="3355"/>
      <c r="U196" s="657" t="s">
        <v>784</v>
      </c>
      <c r="V196" s="1369">
        <v>4000000</v>
      </c>
      <c r="W196" s="732">
        <v>61</v>
      </c>
      <c r="X196" s="1371" t="s">
        <v>700</v>
      </c>
      <c r="Y196" s="2328"/>
      <c r="Z196" s="2328"/>
      <c r="AA196" s="2328"/>
      <c r="AB196" s="2328"/>
      <c r="AC196" s="2328"/>
      <c r="AD196" s="2328"/>
      <c r="AE196" s="2328"/>
      <c r="AF196" s="2328"/>
      <c r="AG196" s="2328"/>
      <c r="AH196" s="2328"/>
      <c r="AI196" s="2328"/>
      <c r="AJ196" s="2328"/>
      <c r="AK196" s="2328"/>
      <c r="AL196" s="2328"/>
      <c r="AM196" s="2328"/>
      <c r="AN196" s="2328"/>
      <c r="AO196" s="3443"/>
      <c r="AP196" s="3443"/>
      <c r="AQ196" s="3446"/>
      <c r="AU196" s="721">
        <f>SUM(AU195-AT195)</f>
        <v>0</v>
      </c>
    </row>
    <row r="197" spans="1:47" s="718" customFormat="1" ht="60.75" customHeight="1" x14ac:dyDescent="0.2">
      <c r="A197" s="726"/>
      <c r="B197" s="727"/>
      <c r="C197" s="728"/>
      <c r="D197" s="727"/>
      <c r="E197" s="727"/>
      <c r="F197" s="728"/>
      <c r="G197" s="730"/>
      <c r="H197" s="727"/>
      <c r="I197" s="728"/>
      <c r="J197" s="3329"/>
      <c r="K197" s="3355"/>
      <c r="L197" s="3355"/>
      <c r="M197" s="3329"/>
      <c r="N197" s="3335"/>
      <c r="O197" s="3335"/>
      <c r="P197" s="3343"/>
      <c r="Q197" s="3363"/>
      <c r="R197" s="3338"/>
      <c r="S197" s="3343"/>
      <c r="T197" s="3355"/>
      <c r="U197" s="657" t="s">
        <v>785</v>
      </c>
      <c r="V197" s="1369">
        <v>15500000</v>
      </c>
      <c r="W197" s="732">
        <v>61</v>
      </c>
      <c r="X197" s="1371" t="s">
        <v>700</v>
      </c>
      <c r="Y197" s="2328"/>
      <c r="Z197" s="2328"/>
      <c r="AA197" s="2328"/>
      <c r="AB197" s="2328"/>
      <c r="AC197" s="2328"/>
      <c r="AD197" s="2328"/>
      <c r="AE197" s="2328"/>
      <c r="AF197" s="2328"/>
      <c r="AG197" s="2328"/>
      <c r="AH197" s="2328"/>
      <c r="AI197" s="2328"/>
      <c r="AJ197" s="2328"/>
      <c r="AK197" s="2328"/>
      <c r="AL197" s="2328"/>
      <c r="AM197" s="2328"/>
      <c r="AN197" s="2328"/>
      <c r="AO197" s="3443"/>
      <c r="AP197" s="3443"/>
      <c r="AQ197" s="3446"/>
    </row>
    <row r="198" spans="1:47" s="718" customFormat="1" ht="58.5" customHeight="1" x14ac:dyDescent="0.2">
      <c r="A198" s="726"/>
      <c r="B198" s="727"/>
      <c r="C198" s="728"/>
      <c r="D198" s="727"/>
      <c r="E198" s="727"/>
      <c r="F198" s="728"/>
      <c r="G198" s="730"/>
      <c r="H198" s="727"/>
      <c r="I198" s="728"/>
      <c r="J198" s="3329"/>
      <c r="K198" s="3355"/>
      <c r="L198" s="3355"/>
      <c r="M198" s="3329"/>
      <c r="N198" s="3335"/>
      <c r="O198" s="3335"/>
      <c r="P198" s="3343"/>
      <c r="Q198" s="3363"/>
      <c r="R198" s="3338"/>
      <c r="S198" s="3343"/>
      <c r="T198" s="3355"/>
      <c r="U198" s="657" t="s">
        <v>786</v>
      </c>
      <c r="V198" s="1369">
        <v>15500000</v>
      </c>
      <c r="W198" s="732">
        <v>61</v>
      </c>
      <c r="X198" s="1371" t="s">
        <v>700</v>
      </c>
      <c r="Y198" s="2328"/>
      <c r="Z198" s="2328"/>
      <c r="AA198" s="2328"/>
      <c r="AB198" s="2328"/>
      <c r="AC198" s="2328"/>
      <c r="AD198" s="2328"/>
      <c r="AE198" s="2328"/>
      <c r="AF198" s="2328"/>
      <c r="AG198" s="2328"/>
      <c r="AH198" s="2328"/>
      <c r="AI198" s="2328"/>
      <c r="AJ198" s="2328"/>
      <c r="AK198" s="2328"/>
      <c r="AL198" s="2328"/>
      <c r="AM198" s="2328"/>
      <c r="AN198" s="2328"/>
      <c r="AO198" s="3443"/>
      <c r="AP198" s="3443"/>
      <c r="AQ198" s="3446"/>
    </row>
    <row r="199" spans="1:47" s="718" customFormat="1" ht="53.25" customHeight="1" x14ac:dyDescent="0.2">
      <c r="A199" s="726"/>
      <c r="B199" s="727"/>
      <c r="C199" s="728"/>
      <c r="D199" s="727"/>
      <c r="E199" s="727"/>
      <c r="F199" s="728"/>
      <c r="G199" s="730"/>
      <c r="H199" s="727"/>
      <c r="I199" s="728"/>
      <c r="J199" s="3330"/>
      <c r="K199" s="3365"/>
      <c r="L199" s="3365"/>
      <c r="M199" s="3330"/>
      <c r="N199" s="3335"/>
      <c r="O199" s="3335"/>
      <c r="P199" s="3343"/>
      <c r="Q199" s="3364"/>
      <c r="R199" s="3338"/>
      <c r="S199" s="3343"/>
      <c r="T199" s="3365"/>
      <c r="U199" s="657" t="s">
        <v>787</v>
      </c>
      <c r="V199" s="1369">
        <v>15500000</v>
      </c>
      <c r="W199" s="732">
        <v>61</v>
      </c>
      <c r="X199" s="1371" t="s">
        <v>700</v>
      </c>
      <c r="Y199" s="2328"/>
      <c r="Z199" s="2328"/>
      <c r="AA199" s="2328"/>
      <c r="AB199" s="2328"/>
      <c r="AC199" s="2328"/>
      <c r="AD199" s="2328"/>
      <c r="AE199" s="2328"/>
      <c r="AF199" s="2328"/>
      <c r="AG199" s="2328"/>
      <c r="AH199" s="2328"/>
      <c r="AI199" s="2328"/>
      <c r="AJ199" s="2328"/>
      <c r="AK199" s="2328"/>
      <c r="AL199" s="2328"/>
      <c r="AM199" s="2328"/>
      <c r="AN199" s="2328"/>
      <c r="AO199" s="3443"/>
      <c r="AP199" s="3443"/>
      <c r="AQ199" s="3446"/>
    </row>
    <row r="200" spans="1:47" s="718" customFormat="1" ht="43.5" customHeight="1" x14ac:dyDescent="0.2">
      <c r="A200" s="726"/>
      <c r="B200" s="727"/>
      <c r="C200" s="728"/>
      <c r="D200" s="727"/>
      <c r="E200" s="727"/>
      <c r="F200" s="728"/>
      <c r="G200" s="730"/>
      <c r="H200" s="727"/>
      <c r="I200" s="728"/>
      <c r="J200" s="3340">
        <v>157</v>
      </c>
      <c r="K200" s="3342" t="s">
        <v>788</v>
      </c>
      <c r="L200" s="3342" t="s">
        <v>789</v>
      </c>
      <c r="M200" s="3334">
        <v>12</v>
      </c>
      <c r="N200" s="3335"/>
      <c r="O200" s="3335"/>
      <c r="P200" s="3343"/>
      <c r="Q200" s="3345">
        <f>(SUM(V200:V207))/R180</f>
        <v>0.17639461996409109</v>
      </c>
      <c r="R200" s="3338"/>
      <c r="S200" s="3343"/>
      <c r="T200" s="3342" t="s">
        <v>790</v>
      </c>
      <c r="U200" s="657" t="s">
        <v>791</v>
      </c>
      <c r="V200" s="904">
        <v>4800000</v>
      </c>
      <c r="W200" s="732">
        <v>61</v>
      </c>
      <c r="X200" s="1371" t="s">
        <v>700</v>
      </c>
      <c r="Y200" s="2328"/>
      <c r="Z200" s="2328"/>
      <c r="AA200" s="2328"/>
      <c r="AB200" s="2328"/>
      <c r="AC200" s="2328"/>
      <c r="AD200" s="2328"/>
      <c r="AE200" s="2328"/>
      <c r="AF200" s="2328"/>
      <c r="AG200" s="2328"/>
      <c r="AH200" s="2328"/>
      <c r="AI200" s="2328"/>
      <c r="AJ200" s="2328"/>
      <c r="AK200" s="2328"/>
      <c r="AL200" s="2328"/>
      <c r="AM200" s="2328"/>
      <c r="AN200" s="2328"/>
      <c r="AO200" s="3443"/>
      <c r="AP200" s="3443"/>
      <c r="AQ200" s="3446"/>
    </row>
    <row r="201" spans="1:47" s="718" customFormat="1" ht="56.25" customHeight="1" x14ac:dyDescent="0.2">
      <c r="A201" s="726"/>
      <c r="B201" s="727"/>
      <c r="C201" s="728"/>
      <c r="D201" s="727"/>
      <c r="E201" s="727"/>
      <c r="F201" s="728"/>
      <c r="G201" s="730"/>
      <c r="H201" s="727"/>
      <c r="I201" s="728"/>
      <c r="J201" s="3341"/>
      <c r="K201" s="3343"/>
      <c r="L201" s="3343"/>
      <c r="M201" s="3335"/>
      <c r="N201" s="3335"/>
      <c r="O201" s="3335"/>
      <c r="P201" s="3343"/>
      <c r="Q201" s="3346"/>
      <c r="R201" s="3338"/>
      <c r="S201" s="3343"/>
      <c r="T201" s="3343"/>
      <c r="U201" s="657" t="s">
        <v>792</v>
      </c>
      <c r="V201" s="1369">
        <v>10800000</v>
      </c>
      <c r="W201" s="732">
        <v>61</v>
      </c>
      <c r="X201" s="1371" t="s">
        <v>700</v>
      </c>
      <c r="Y201" s="2328"/>
      <c r="Z201" s="2328"/>
      <c r="AA201" s="2328"/>
      <c r="AB201" s="2328"/>
      <c r="AC201" s="2328"/>
      <c r="AD201" s="2328"/>
      <c r="AE201" s="2328"/>
      <c r="AF201" s="2328"/>
      <c r="AG201" s="2328"/>
      <c r="AH201" s="2328"/>
      <c r="AI201" s="2328"/>
      <c r="AJ201" s="2328"/>
      <c r="AK201" s="2328"/>
      <c r="AL201" s="2328"/>
      <c r="AM201" s="2328"/>
      <c r="AN201" s="2328"/>
      <c r="AO201" s="3443"/>
      <c r="AP201" s="3443"/>
      <c r="AQ201" s="3446"/>
    </row>
    <row r="202" spans="1:47" s="718" customFormat="1" ht="78" customHeight="1" x14ac:dyDescent="0.2">
      <c r="A202" s="726"/>
      <c r="B202" s="727"/>
      <c r="C202" s="728"/>
      <c r="D202" s="727"/>
      <c r="E202" s="727"/>
      <c r="F202" s="728"/>
      <c r="G202" s="730"/>
      <c r="H202" s="727"/>
      <c r="I202" s="728"/>
      <c r="J202" s="3341"/>
      <c r="K202" s="3343"/>
      <c r="L202" s="3343"/>
      <c r="M202" s="3335"/>
      <c r="N202" s="3335"/>
      <c r="O202" s="3335"/>
      <c r="P202" s="3343"/>
      <c r="Q202" s="3346"/>
      <c r="R202" s="3338"/>
      <c r="S202" s="3343"/>
      <c r="T202" s="3343"/>
      <c r="U202" s="657" t="s">
        <v>793</v>
      </c>
      <c r="V202" s="1369">
        <v>4800000</v>
      </c>
      <c r="W202" s="732">
        <v>61</v>
      </c>
      <c r="X202" s="1371" t="s">
        <v>700</v>
      </c>
      <c r="Y202" s="2328"/>
      <c r="Z202" s="2328"/>
      <c r="AA202" s="2328"/>
      <c r="AB202" s="2328"/>
      <c r="AC202" s="2328"/>
      <c r="AD202" s="2328"/>
      <c r="AE202" s="2328"/>
      <c r="AF202" s="2328"/>
      <c r="AG202" s="2328"/>
      <c r="AH202" s="2328"/>
      <c r="AI202" s="2328"/>
      <c r="AJ202" s="2328"/>
      <c r="AK202" s="2328"/>
      <c r="AL202" s="2328"/>
      <c r="AM202" s="2328"/>
      <c r="AN202" s="2328"/>
      <c r="AO202" s="3443"/>
      <c r="AP202" s="3443"/>
      <c r="AQ202" s="3446"/>
    </row>
    <row r="203" spans="1:47" s="718" customFormat="1" ht="42" customHeight="1" x14ac:dyDescent="0.2">
      <c r="A203" s="726"/>
      <c r="B203" s="727"/>
      <c r="C203" s="728"/>
      <c r="D203" s="727"/>
      <c r="E203" s="727"/>
      <c r="F203" s="728"/>
      <c r="G203" s="730"/>
      <c r="H203" s="727"/>
      <c r="I203" s="728"/>
      <c r="J203" s="3341"/>
      <c r="K203" s="3343"/>
      <c r="L203" s="3343"/>
      <c r="M203" s="3335"/>
      <c r="N203" s="3335"/>
      <c r="O203" s="3335"/>
      <c r="P203" s="3343"/>
      <c r="Q203" s="3346"/>
      <c r="R203" s="3338"/>
      <c r="S203" s="3343"/>
      <c r="T203" s="3343"/>
      <c r="U203" s="657" t="s">
        <v>794</v>
      </c>
      <c r="V203" s="1369">
        <v>3600000</v>
      </c>
      <c r="W203" s="732">
        <v>61</v>
      </c>
      <c r="X203" s="1371" t="s">
        <v>700</v>
      </c>
      <c r="Y203" s="2328"/>
      <c r="Z203" s="2328"/>
      <c r="AA203" s="2328"/>
      <c r="AB203" s="2328"/>
      <c r="AC203" s="2328"/>
      <c r="AD203" s="2328"/>
      <c r="AE203" s="2328"/>
      <c r="AF203" s="2328"/>
      <c r="AG203" s="2328"/>
      <c r="AH203" s="2328"/>
      <c r="AI203" s="2328"/>
      <c r="AJ203" s="2328"/>
      <c r="AK203" s="2328"/>
      <c r="AL203" s="2328"/>
      <c r="AM203" s="2328"/>
      <c r="AN203" s="2328"/>
      <c r="AO203" s="3443"/>
      <c r="AP203" s="3443"/>
      <c r="AQ203" s="3446"/>
    </row>
    <row r="204" spans="1:47" s="718" customFormat="1" ht="48" customHeight="1" x14ac:dyDescent="0.2">
      <c r="A204" s="726"/>
      <c r="B204" s="727"/>
      <c r="C204" s="728"/>
      <c r="D204" s="727"/>
      <c r="E204" s="727"/>
      <c r="F204" s="728"/>
      <c r="G204" s="730"/>
      <c r="H204" s="727"/>
      <c r="I204" s="728"/>
      <c r="J204" s="3341"/>
      <c r="K204" s="3343"/>
      <c r="L204" s="3343"/>
      <c r="M204" s="3335"/>
      <c r="N204" s="3335"/>
      <c r="O204" s="3335"/>
      <c r="P204" s="3343"/>
      <c r="Q204" s="3346"/>
      <c r="R204" s="3338"/>
      <c r="S204" s="3343"/>
      <c r="T204" s="3343"/>
      <c r="U204" s="657" t="s">
        <v>795</v>
      </c>
      <c r="V204" s="1369">
        <v>6000000</v>
      </c>
      <c r="W204" s="732">
        <v>61</v>
      </c>
      <c r="X204" s="1371" t="s">
        <v>700</v>
      </c>
      <c r="Y204" s="2328"/>
      <c r="Z204" s="2328"/>
      <c r="AA204" s="2328"/>
      <c r="AB204" s="2328"/>
      <c r="AC204" s="2328"/>
      <c r="AD204" s="2328"/>
      <c r="AE204" s="2328"/>
      <c r="AF204" s="2328"/>
      <c r="AG204" s="2328"/>
      <c r="AH204" s="2328"/>
      <c r="AI204" s="2328"/>
      <c r="AJ204" s="2328"/>
      <c r="AK204" s="2328"/>
      <c r="AL204" s="2328"/>
      <c r="AM204" s="2328"/>
      <c r="AN204" s="2328"/>
      <c r="AO204" s="3443"/>
      <c r="AP204" s="3443"/>
      <c r="AQ204" s="3446"/>
    </row>
    <row r="205" spans="1:47" s="718" customFormat="1" ht="42.75" x14ac:dyDescent="0.2">
      <c r="A205" s="726"/>
      <c r="B205" s="727"/>
      <c r="C205" s="728"/>
      <c r="D205" s="727"/>
      <c r="E205" s="727"/>
      <c r="F205" s="728"/>
      <c r="G205" s="730"/>
      <c r="H205" s="727"/>
      <c r="I205" s="728"/>
      <c r="J205" s="3341"/>
      <c r="K205" s="3343"/>
      <c r="L205" s="3343"/>
      <c r="M205" s="3335"/>
      <c r="N205" s="3335"/>
      <c r="O205" s="3335"/>
      <c r="P205" s="3343"/>
      <c r="Q205" s="3346"/>
      <c r="R205" s="3338"/>
      <c r="S205" s="3343"/>
      <c r="T205" s="3343"/>
      <c r="U205" s="657" t="s">
        <v>796</v>
      </c>
      <c r="V205" s="1369">
        <v>8000000</v>
      </c>
      <c r="W205" s="732">
        <v>61</v>
      </c>
      <c r="X205" s="1371" t="s">
        <v>700</v>
      </c>
      <c r="Y205" s="2328"/>
      <c r="Z205" s="2328"/>
      <c r="AA205" s="2328"/>
      <c r="AB205" s="2328"/>
      <c r="AC205" s="2328"/>
      <c r="AD205" s="2328"/>
      <c r="AE205" s="2328"/>
      <c r="AF205" s="2328"/>
      <c r="AG205" s="2328"/>
      <c r="AH205" s="2328"/>
      <c r="AI205" s="2328"/>
      <c r="AJ205" s="2328"/>
      <c r="AK205" s="2328"/>
      <c r="AL205" s="2328"/>
      <c r="AM205" s="2328"/>
      <c r="AN205" s="2328"/>
      <c r="AO205" s="3443"/>
      <c r="AP205" s="3443"/>
      <c r="AQ205" s="3446"/>
    </row>
    <row r="206" spans="1:47" ht="49.5" customHeight="1" x14ac:dyDescent="0.2">
      <c r="A206" s="696"/>
      <c r="B206" s="697"/>
      <c r="C206" s="698"/>
      <c r="D206" s="697"/>
      <c r="E206" s="697"/>
      <c r="F206" s="698"/>
      <c r="G206" s="700"/>
      <c r="H206" s="697"/>
      <c r="I206" s="698"/>
      <c r="J206" s="3341"/>
      <c r="K206" s="3343"/>
      <c r="L206" s="3343"/>
      <c r="M206" s="3335"/>
      <c r="N206" s="3335"/>
      <c r="O206" s="3335"/>
      <c r="P206" s="3343"/>
      <c r="Q206" s="3346"/>
      <c r="R206" s="3338"/>
      <c r="S206" s="3343"/>
      <c r="T206" s="3343"/>
      <c r="U206" s="656" t="s">
        <v>797</v>
      </c>
      <c r="V206" s="1366">
        <v>12000000</v>
      </c>
      <c r="W206" s="741">
        <v>61</v>
      </c>
      <c r="X206" s="1372" t="s">
        <v>700</v>
      </c>
      <c r="Y206" s="2328"/>
      <c r="Z206" s="2328"/>
      <c r="AA206" s="2328"/>
      <c r="AB206" s="2328"/>
      <c r="AC206" s="2328"/>
      <c r="AD206" s="2328"/>
      <c r="AE206" s="2328"/>
      <c r="AF206" s="2328"/>
      <c r="AG206" s="2328"/>
      <c r="AH206" s="2328"/>
      <c r="AI206" s="2328"/>
      <c r="AJ206" s="2328"/>
      <c r="AK206" s="2328"/>
      <c r="AL206" s="2328"/>
      <c r="AM206" s="2328"/>
      <c r="AN206" s="2328"/>
      <c r="AO206" s="3443"/>
      <c r="AP206" s="3443"/>
      <c r="AQ206" s="3446"/>
    </row>
    <row r="207" spans="1:47" ht="64.5" customHeight="1" x14ac:dyDescent="0.2">
      <c r="A207" s="696"/>
      <c r="B207" s="697"/>
      <c r="C207" s="698"/>
      <c r="D207" s="697"/>
      <c r="E207" s="697"/>
      <c r="F207" s="698"/>
      <c r="G207" s="704"/>
      <c r="H207" s="702"/>
      <c r="I207" s="703"/>
      <c r="J207" s="3349"/>
      <c r="K207" s="3344"/>
      <c r="L207" s="3344"/>
      <c r="M207" s="3336"/>
      <c r="N207" s="3336"/>
      <c r="O207" s="3336"/>
      <c r="P207" s="3344"/>
      <c r="Q207" s="3347"/>
      <c r="R207" s="3339"/>
      <c r="S207" s="3344"/>
      <c r="T207" s="3344"/>
      <c r="U207" s="656" t="s">
        <v>798</v>
      </c>
      <c r="V207" s="1366">
        <v>6000000</v>
      </c>
      <c r="W207" s="741">
        <v>61</v>
      </c>
      <c r="X207" s="1372" t="s">
        <v>700</v>
      </c>
      <c r="Y207" s="3124"/>
      <c r="Z207" s="3124"/>
      <c r="AA207" s="3124"/>
      <c r="AB207" s="3124"/>
      <c r="AC207" s="3124"/>
      <c r="AD207" s="3124"/>
      <c r="AE207" s="3124"/>
      <c r="AF207" s="3124"/>
      <c r="AG207" s="3124"/>
      <c r="AH207" s="3124"/>
      <c r="AI207" s="3124"/>
      <c r="AJ207" s="3124"/>
      <c r="AK207" s="3124"/>
      <c r="AL207" s="3124"/>
      <c r="AM207" s="3124"/>
      <c r="AN207" s="3124"/>
      <c r="AO207" s="3444"/>
      <c r="AP207" s="3444"/>
      <c r="AQ207" s="3447"/>
    </row>
    <row r="208" spans="1:47" ht="36" customHeight="1" x14ac:dyDescent="0.2">
      <c r="A208" s="684"/>
      <c r="B208" s="685"/>
      <c r="C208" s="686"/>
      <c r="D208" s="685"/>
      <c r="E208" s="685"/>
      <c r="F208" s="686"/>
      <c r="G208" s="711">
        <v>45</v>
      </c>
      <c r="H208" s="688" t="s">
        <v>799</v>
      </c>
      <c r="I208" s="688"/>
      <c r="J208" s="690"/>
      <c r="K208" s="689"/>
      <c r="L208" s="688"/>
      <c r="M208" s="688"/>
      <c r="N208" s="690"/>
      <c r="O208" s="688"/>
      <c r="P208" s="689"/>
      <c r="Q208" s="688"/>
      <c r="R208" s="712"/>
      <c r="S208" s="688"/>
      <c r="T208" s="689"/>
      <c r="U208" s="689"/>
      <c r="V208" s="755"/>
      <c r="W208" s="714"/>
      <c r="X208" s="690"/>
      <c r="Y208" s="690"/>
      <c r="Z208" s="690"/>
      <c r="AA208" s="690"/>
      <c r="AB208" s="690"/>
      <c r="AC208" s="690"/>
      <c r="AD208" s="690"/>
      <c r="AE208" s="690"/>
      <c r="AF208" s="690"/>
      <c r="AG208" s="690"/>
      <c r="AH208" s="690"/>
      <c r="AI208" s="690"/>
      <c r="AJ208" s="690"/>
      <c r="AK208" s="690"/>
      <c r="AL208" s="690"/>
      <c r="AM208" s="690"/>
      <c r="AN208" s="690"/>
      <c r="AO208" s="690"/>
      <c r="AP208" s="688"/>
      <c r="AQ208" s="695"/>
    </row>
    <row r="209" spans="1:78" s="699" customFormat="1" ht="43.5" customHeight="1" x14ac:dyDescent="0.2">
      <c r="A209" s="696"/>
      <c r="B209" s="697"/>
      <c r="C209" s="698"/>
      <c r="D209" s="697"/>
      <c r="E209" s="697"/>
      <c r="F209" s="698"/>
      <c r="G209" s="1201"/>
      <c r="H209" s="1202"/>
      <c r="I209" s="1203"/>
      <c r="J209" s="3340">
        <v>158</v>
      </c>
      <c r="K209" s="3342" t="s">
        <v>800</v>
      </c>
      <c r="L209" s="3342" t="s">
        <v>801</v>
      </c>
      <c r="M209" s="3334">
        <v>11</v>
      </c>
      <c r="N209" s="3334" t="s">
        <v>802</v>
      </c>
      <c r="O209" s="3334" t="s">
        <v>2006</v>
      </c>
      <c r="P209" s="3342" t="s">
        <v>803</v>
      </c>
      <c r="Q209" s="3345">
        <f>+(V209+V210+V211+V212)/R209</f>
        <v>1</v>
      </c>
      <c r="R209" s="3337">
        <f>SUM(V209:V212)</f>
        <v>1300000000</v>
      </c>
      <c r="S209" s="3342" t="s">
        <v>804</v>
      </c>
      <c r="T209" s="3342" t="s">
        <v>805</v>
      </c>
      <c r="U209" s="994" t="s">
        <v>806</v>
      </c>
      <c r="V209" s="733">
        <v>200000000</v>
      </c>
      <c r="W209" s="741">
        <v>61</v>
      </c>
      <c r="X209" s="1372" t="s">
        <v>700</v>
      </c>
      <c r="Y209" s="2258">
        <v>289394</v>
      </c>
      <c r="Z209" s="2258">
        <v>279112</v>
      </c>
      <c r="AA209" s="2258">
        <v>63164</v>
      </c>
      <c r="AB209" s="2258">
        <v>45607</v>
      </c>
      <c r="AC209" s="2258">
        <v>365607</v>
      </c>
      <c r="AD209" s="2258">
        <v>75612</v>
      </c>
      <c r="AE209" s="2258">
        <v>2145</v>
      </c>
      <c r="AF209" s="2258">
        <v>12718</v>
      </c>
      <c r="AG209" s="2258">
        <v>26</v>
      </c>
      <c r="AH209" s="2258">
        <v>37</v>
      </c>
      <c r="AI209" s="2258">
        <v>0</v>
      </c>
      <c r="AJ209" s="2258">
        <v>0</v>
      </c>
      <c r="AK209" s="2258">
        <v>78</v>
      </c>
      <c r="AL209" s="2258">
        <v>16897</v>
      </c>
      <c r="AM209" s="2258">
        <f>SUM('[2]P. 100'!$W$5+'[2]P. 100'!$X$5)</f>
        <v>852</v>
      </c>
      <c r="AN209" s="2258">
        <f>SUM(Y209:Z209)</f>
        <v>568506</v>
      </c>
      <c r="AO209" s="3414">
        <v>43467</v>
      </c>
      <c r="AP209" s="3414">
        <v>43830</v>
      </c>
      <c r="AQ209" s="3407" t="s">
        <v>958</v>
      </c>
      <c r="AR209" s="701"/>
    </row>
    <row r="210" spans="1:78" s="699" customFormat="1" ht="43.5" customHeight="1" x14ac:dyDescent="0.2">
      <c r="A210" s="696"/>
      <c r="B210" s="697"/>
      <c r="C210" s="698"/>
      <c r="D210" s="697"/>
      <c r="E210" s="697"/>
      <c r="F210" s="698"/>
      <c r="G210" s="700"/>
      <c r="H210" s="697"/>
      <c r="I210" s="698"/>
      <c r="J210" s="3341"/>
      <c r="K210" s="3343"/>
      <c r="L210" s="3343"/>
      <c r="M210" s="3335"/>
      <c r="N210" s="3335"/>
      <c r="O210" s="3335"/>
      <c r="P210" s="3343"/>
      <c r="Q210" s="3346"/>
      <c r="R210" s="3338"/>
      <c r="S210" s="3343"/>
      <c r="T210" s="3343"/>
      <c r="U210" s="994" t="s">
        <v>807</v>
      </c>
      <c r="V210" s="733">
        <v>40000000</v>
      </c>
      <c r="W210" s="741">
        <v>61</v>
      </c>
      <c r="X210" s="1372" t="s">
        <v>700</v>
      </c>
      <c r="Y210" s="2259"/>
      <c r="Z210" s="2259"/>
      <c r="AA210" s="2259"/>
      <c r="AB210" s="2259"/>
      <c r="AC210" s="2259"/>
      <c r="AD210" s="2259"/>
      <c r="AE210" s="2259"/>
      <c r="AF210" s="2259"/>
      <c r="AG210" s="2259"/>
      <c r="AH210" s="2259"/>
      <c r="AI210" s="2259"/>
      <c r="AJ210" s="2259"/>
      <c r="AK210" s="2259"/>
      <c r="AL210" s="2259"/>
      <c r="AM210" s="2259"/>
      <c r="AN210" s="2259"/>
      <c r="AO210" s="3415"/>
      <c r="AP210" s="3415"/>
      <c r="AQ210" s="3408"/>
    </row>
    <row r="211" spans="1:78" s="699" customFormat="1" ht="43.5" customHeight="1" x14ac:dyDescent="0.2">
      <c r="A211" s="696"/>
      <c r="B211" s="697"/>
      <c r="C211" s="698"/>
      <c r="D211" s="697"/>
      <c r="E211" s="697"/>
      <c r="F211" s="698"/>
      <c r="G211" s="700"/>
      <c r="H211" s="697"/>
      <c r="I211" s="698"/>
      <c r="J211" s="3341"/>
      <c r="K211" s="3343"/>
      <c r="L211" s="3343"/>
      <c r="M211" s="3335"/>
      <c r="N211" s="3335"/>
      <c r="O211" s="3335"/>
      <c r="P211" s="3343"/>
      <c r="Q211" s="3346"/>
      <c r="R211" s="3338"/>
      <c r="S211" s="3343"/>
      <c r="T211" s="3343"/>
      <c r="U211" s="994" t="s">
        <v>808</v>
      </c>
      <c r="V211" s="733">
        <v>320000000</v>
      </c>
      <c r="W211" s="741">
        <v>61</v>
      </c>
      <c r="X211" s="1372" t="s">
        <v>700</v>
      </c>
      <c r="Y211" s="2259"/>
      <c r="Z211" s="2259"/>
      <c r="AA211" s="2259"/>
      <c r="AB211" s="2259"/>
      <c r="AC211" s="2259"/>
      <c r="AD211" s="2259"/>
      <c r="AE211" s="2259"/>
      <c r="AF211" s="2259"/>
      <c r="AG211" s="2259"/>
      <c r="AH211" s="2259"/>
      <c r="AI211" s="2259"/>
      <c r="AJ211" s="2259"/>
      <c r="AK211" s="2259"/>
      <c r="AL211" s="2259"/>
      <c r="AM211" s="2259"/>
      <c r="AN211" s="2259"/>
      <c r="AO211" s="3415"/>
      <c r="AP211" s="3415"/>
      <c r="AQ211" s="3408"/>
    </row>
    <row r="212" spans="1:78" s="699" customFormat="1" ht="43.5" customHeight="1" x14ac:dyDescent="0.2">
      <c r="A212" s="696"/>
      <c r="B212" s="697"/>
      <c r="C212" s="698"/>
      <c r="D212" s="697"/>
      <c r="E212" s="697"/>
      <c r="F212" s="698"/>
      <c r="G212" s="700"/>
      <c r="H212" s="697"/>
      <c r="I212" s="698"/>
      <c r="J212" s="3349"/>
      <c r="K212" s="3344"/>
      <c r="L212" s="3344"/>
      <c r="M212" s="3336"/>
      <c r="N212" s="3335"/>
      <c r="O212" s="3335"/>
      <c r="P212" s="3343"/>
      <c r="Q212" s="3347"/>
      <c r="R212" s="3338"/>
      <c r="S212" s="3343"/>
      <c r="T212" s="3344"/>
      <c r="U212" s="994" t="s">
        <v>809</v>
      </c>
      <c r="V212" s="733">
        <v>740000000</v>
      </c>
      <c r="W212" s="741">
        <v>61</v>
      </c>
      <c r="X212" s="1372" t="s">
        <v>700</v>
      </c>
      <c r="Y212" s="2308"/>
      <c r="Z212" s="2308"/>
      <c r="AA212" s="2308"/>
      <c r="AB212" s="2308"/>
      <c r="AC212" s="2308"/>
      <c r="AD212" s="2308"/>
      <c r="AE212" s="2308"/>
      <c r="AF212" s="2308"/>
      <c r="AG212" s="2308"/>
      <c r="AH212" s="2308"/>
      <c r="AI212" s="2308"/>
      <c r="AJ212" s="2308"/>
      <c r="AK212" s="2308"/>
      <c r="AL212" s="2308"/>
      <c r="AM212" s="2308"/>
      <c r="AN212" s="2308"/>
      <c r="AO212" s="3415"/>
      <c r="AP212" s="3415"/>
      <c r="AQ212" s="3408"/>
    </row>
    <row r="213" spans="1:78" ht="36" customHeight="1" x14ac:dyDescent="0.2">
      <c r="A213" s="684"/>
      <c r="B213" s="685"/>
      <c r="C213" s="686"/>
      <c r="D213" s="685"/>
      <c r="E213" s="685"/>
      <c r="F213" s="686"/>
      <c r="G213" s="711">
        <v>46</v>
      </c>
      <c r="H213" s="688" t="s">
        <v>810</v>
      </c>
      <c r="I213" s="688"/>
      <c r="J213" s="690"/>
      <c r="K213" s="689"/>
      <c r="L213" s="688"/>
      <c r="M213" s="688"/>
      <c r="N213" s="690"/>
      <c r="O213" s="688"/>
      <c r="P213" s="689"/>
      <c r="Q213" s="688"/>
      <c r="R213" s="712"/>
      <c r="S213" s="688"/>
      <c r="T213" s="689"/>
      <c r="U213" s="756"/>
      <c r="V213" s="713"/>
      <c r="W213" s="714"/>
      <c r="X213" s="690"/>
      <c r="Y213" s="690"/>
      <c r="Z213" s="690"/>
      <c r="AA213" s="690"/>
      <c r="AB213" s="690"/>
      <c r="AC213" s="690"/>
      <c r="AD213" s="690"/>
      <c r="AE213" s="690"/>
      <c r="AF213" s="690"/>
      <c r="AG213" s="690"/>
      <c r="AH213" s="690"/>
      <c r="AI213" s="690"/>
      <c r="AJ213" s="690"/>
      <c r="AK213" s="690"/>
      <c r="AL213" s="690"/>
      <c r="AM213" s="690"/>
      <c r="AN213" s="690"/>
      <c r="AO213" s="688"/>
      <c r="AP213" s="688"/>
      <c r="AQ213" s="695"/>
    </row>
    <row r="214" spans="1:78" ht="31.5" customHeight="1" x14ac:dyDescent="0.2">
      <c r="A214" s="696"/>
      <c r="B214" s="697"/>
      <c r="C214" s="698"/>
      <c r="D214" s="697"/>
      <c r="E214" s="697"/>
      <c r="F214" s="698"/>
      <c r="G214" s="1201"/>
      <c r="H214" s="1202"/>
      <c r="I214" s="1203"/>
      <c r="J214" s="3348">
        <v>160</v>
      </c>
      <c r="K214" s="3342" t="s">
        <v>811</v>
      </c>
      <c r="L214" s="3342" t="s">
        <v>812</v>
      </c>
      <c r="M214" s="3334">
        <v>300</v>
      </c>
      <c r="N214" s="3334" t="s">
        <v>813</v>
      </c>
      <c r="O214" s="3334" t="s">
        <v>2007</v>
      </c>
      <c r="P214" s="3342" t="s">
        <v>814</v>
      </c>
      <c r="Q214" s="3345">
        <v>1</v>
      </c>
      <c r="R214" s="3337">
        <f>SUM(V214:V220)</f>
        <v>870000000</v>
      </c>
      <c r="S214" s="3342" t="s">
        <v>815</v>
      </c>
      <c r="T214" s="3391" t="s">
        <v>816</v>
      </c>
      <c r="U214" s="656" t="s">
        <v>817</v>
      </c>
      <c r="V214" s="995">
        <v>302000000</v>
      </c>
      <c r="W214" s="3394" t="s">
        <v>738</v>
      </c>
      <c r="X214" s="3334" t="s">
        <v>818</v>
      </c>
      <c r="Y214" s="2258">
        <v>289394</v>
      </c>
      <c r="Z214" s="2258">
        <v>279112</v>
      </c>
      <c r="AA214" s="2258">
        <v>63164</v>
      </c>
      <c r="AB214" s="2258">
        <v>45607</v>
      </c>
      <c r="AC214" s="2258">
        <v>365607</v>
      </c>
      <c r="AD214" s="2258">
        <v>75612</v>
      </c>
      <c r="AE214" s="2258">
        <v>2145</v>
      </c>
      <c r="AF214" s="2258">
        <v>12718</v>
      </c>
      <c r="AG214" s="2258">
        <v>26</v>
      </c>
      <c r="AH214" s="2258">
        <v>37</v>
      </c>
      <c r="AI214" s="2258">
        <v>0</v>
      </c>
      <c r="AJ214" s="2258">
        <v>0</v>
      </c>
      <c r="AK214" s="2258">
        <v>78</v>
      </c>
      <c r="AL214" s="2258">
        <v>16897</v>
      </c>
      <c r="AM214" s="2258">
        <f>SUM('[2]P. 100'!$W$5+'[2]P. 100'!$X$5)</f>
        <v>852</v>
      </c>
      <c r="AN214" s="2258">
        <f>SUM(Y214:Z214)</f>
        <v>568506</v>
      </c>
      <c r="AO214" s="3319">
        <v>43467</v>
      </c>
      <c r="AP214" s="3319">
        <v>43830</v>
      </c>
      <c r="AQ214" s="3407" t="s">
        <v>2021</v>
      </c>
      <c r="AR214" s="701"/>
    </row>
    <row r="215" spans="1:78" ht="31.5" customHeight="1" x14ac:dyDescent="0.2">
      <c r="A215" s="696"/>
      <c r="B215" s="697"/>
      <c r="C215" s="698"/>
      <c r="D215" s="697"/>
      <c r="E215" s="697"/>
      <c r="F215" s="698"/>
      <c r="G215" s="700"/>
      <c r="H215" s="697"/>
      <c r="I215" s="698"/>
      <c r="J215" s="3348"/>
      <c r="K215" s="3343"/>
      <c r="L215" s="3343"/>
      <c r="M215" s="3335"/>
      <c r="N215" s="3335"/>
      <c r="O215" s="3335"/>
      <c r="P215" s="3343"/>
      <c r="Q215" s="3346"/>
      <c r="R215" s="3338"/>
      <c r="S215" s="3343"/>
      <c r="T215" s="3392"/>
      <c r="U215" s="656" t="s">
        <v>819</v>
      </c>
      <c r="V215" s="995">
        <v>80000000</v>
      </c>
      <c r="W215" s="3395"/>
      <c r="X215" s="3335"/>
      <c r="Y215" s="2259"/>
      <c r="Z215" s="2259"/>
      <c r="AA215" s="2259"/>
      <c r="AB215" s="2259"/>
      <c r="AC215" s="2259"/>
      <c r="AD215" s="2259"/>
      <c r="AE215" s="2259"/>
      <c r="AF215" s="2259"/>
      <c r="AG215" s="2259"/>
      <c r="AH215" s="2259"/>
      <c r="AI215" s="2259"/>
      <c r="AJ215" s="2259"/>
      <c r="AK215" s="2259"/>
      <c r="AL215" s="2259"/>
      <c r="AM215" s="2259"/>
      <c r="AN215" s="2259"/>
      <c r="AO215" s="3319"/>
      <c r="AP215" s="3319"/>
      <c r="AQ215" s="3408"/>
      <c r="AR215" s="757"/>
    </row>
    <row r="216" spans="1:78" ht="78.75" customHeight="1" x14ac:dyDescent="0.2">
      <c r="A216" s="696"/>
      <c r="B216" s="697"/>
      <c r="C216" s="698"/>
      <c r="D216" s="697"/>
      <c r="E216" s="697"/>
      <c r="F216" s="698"/>
      <c r="G216" s="700"/>
      <c r="H216" s="697"/>
      <c r="I216" s="698"/>
      <c r="J216" s="3348"/>
      <c r="K216" s="3343"/>
      <c r="L216" s="3343"/>
      <c r="M216" s="3335"/>
      <c r="N216" s="3335"/>
      <c r="O216" s="3335"/>
      <c r="P216" s="3343"/>
      <c r="Q216" s="3346"/>
      <c r="R216" s="3338"/>
      <c r="S216" s="3343"/>
      <c r="T216" s="3392"/>
      <c r="U216" s="656" t="s">
        <v>820</v>
      </c>
      <c r="V216" s="995">
        <v>94900000</v>
      </c>
      <c r="W216" s="3395"/>
      <c r="X216" s="3335"/>
      <c r="Y216" s="2259"/>
      <c r="Z216" s="2259"/>
      <c r="AA216" s="2259"/>
      <c r="AB216" s="2259"/>
      <c r="AC216" s="2259"/>
      <c r="AD216" s="2259"/>
      <c r="AE216" s="2259"/>
      <c r="AF216" s="2259"/>
      <c r="AG216" s="2259"/>
      <c r="AH216" s="2259"/>
      <c r="AI216" s="2259"/>
      <c r="AJ216" s="2259"/>
      <c r="AK216" s="2259"/>
      <c r="AL216" s="2259"/>
      <c r="AM216" s="2259"/>
      <c r="AN216" s="2259"/>
      <c r="AO216" s="3319"/>
      <c r="AP216" s="3319"/>
      <c r="AQ216" s="3408"/>
      <c r="AR216" s="757"/>
    </row>
    <row r="217" spans="1:78" ht="46.5" customHeight="1" x14ac:dyDescent="0.2">
      <c r="A217" s="696"/>
      <c r="B217" s="697"/>
      <c r="C217" s="698"/>
      <c r="D217" s="697"/>
      <c r="E217" s="697"/>
      <c r="F217" s="698"/>
      <c r="G217" s="700"/>
      <c r="H217" s="697"/>
      <c r="I217" s="698"/>
      <c r="J217" s="3348"/>
      <c r="K217" s="3343"/>
      <c r="L217" s="3343"/>
      <c r="M217" s="3335"/>
      <c r="N217" s="3335"/>
      <c r="O217" s="3335"/>
      <c r="P217" s="3343"/>
      <c r="Q217" s="3346"/>
      <c r="R217" s="3338"/>
      <c r="S217" s="3343"/>
      <c r="T217" s="3393"/>
      <c r="U217" s="656" t="s">
        <v>821</v>
      </c>
      <c r="V217" s="995">
        <v>70630000</v>
      </c>
      <c r="W217" s="3395"/>
      <c r="X217" s="3335"/>
      <c r="Y217" s="2259"/>
      <c r="Z217" s="2259"/>
      <c r="AA217" s="2259"/>
      <c r="AB217" s="2259"/>
      <c r="AC217" s="2259"/>
      <c r="AD217" s="2259"/>
      <c r="AE217" s="2259"/>
      <c r="AF217" s="2259"/>
      <c r="AG217" s="2259"/>
      <c r="AH217" s="2259"/>
      <c r="AI217" s="2259"/>
      <c r="AJ217" s="2259"/>
      <c r="AK217" s="2259"/>
      <c r="AL217" s="2259"/>
      <c r="AM217" s="2259"/>
      <c r="AN217" s="2259"/>
      <c r="AO217" s="3319"/>
      <c r="AP217" s="3319"/>
      <c r="AQ217" s="3408"/>
    </row>
    <row r="218" spans="1:78" ht="37.5" customHeight="1" x14ac:dyDescent="0.2">
      <c r="A218" s="696"/>
      <c r="B218" s="697"/>
      <c r="C218" s="698"/>
      <c r="D218" s="697"/>
      <c r="E218" s="697"/>
      <c r="F218" s="698"/>
      <c r="G218" s="700"/>
      <c r="H218" s="697"/>
      <c r="I218" s="698"/>
      <c r="J218" s="3348"/>
      <c r="K218" s="3343"/>
      <c r="L218" s="3343"/>
      <c r="M218" s="3335"/>
      <c r="N218" s="3335"/>
      <c r="O218" s="3335"/>
      <c r="P218" s="3343"/>
      <c r="Q218" s="3346"/>
      <c r="R218" s="3338"/>
      <c r="S218" s="3343"/>
      <c r="T218" s="3388" t="s">
        <v>822</v>
      </c>
      <c r="U218" s="656" t="s">
        <v>823</v>
      </c>
      <c r="V218" s="995">
        <v>74000000</v>
      </c>
      <c r="W218" s="3395"/>
      <c r="X218" s="3335"/>
      <c r="Y218" s="2259"/>
      <c r="Z218" s="2259"/>
      <c r="AA218" s="2259"/>
      <c r="AB218" s="2259"/>
      <c r="AC218" s="2259"/>
      <c r="AD218" s="2259"/>
      <c r="AE218" s="2259"/>
      <c r="AF218" s="2259"/>
      <c r="AG218" s="2259"/>
      <c r="AH218" s="2259"/>
      <c r="AI218" s="2259"/>
      <c r="AJ218" s="2259"/>
      <c r="AK218" s="2259"/>
      <c r="AL218" s="2259"/>
      <c r="AM218" s="2259"/>
      <c r="AN218" s="2259"/>
      <c r="AO218" s="3319"/>
      <c r="AP218" s="3319"/>
      <c r="AQ218" s="3408"/>
    </row>
    <row r="219" spans="1:78" ht="45.75" customHeight="1" x14ac:dyDescent="0.2">
      <c r="A219" s="696"/>
      <c r="B219" s="697"/>
      <c r="C219" s="698"/>
      <c r="D219" s="697"/>
      <c r="E219" s="697"/>
      <c r="F219" s="698"/>
      <c r="G219" s="700"/>
      <c r="H219" s="697"/>
      <c r="I219" s="698"/>
      <c r="J219" s="3348"/>
      <c r="K219" s="3343"/>
      <c r="L219" s="3343"/>
      <c r="M219" s="3335"/>
      <c r="N219" s="3335"/>
      <c r="O219" s="3335"/>
      <c r="P219" s="3343"/>
      <c r="Q219" s="3346"/>
      <c r="R219" s="3338"/>
      <c r="S219" s="3343"/>
      <c r="T219" s="3389"/>
      <c r="U219" s="656" t="s">
        <v>824</v>
      </c>
      <c r="V219" s="995">
        <v>150470000</v>
      </c>
      <c r="W219" s="3395"/>
      <c r="X219" s="3335"/>
      <c r="Y219" s="2259"/>
      <c r="Z219" s="2259"/>
      <c r="AA219" s="2259"/>
      <c r="AB219" s="2259"/>
      <c r="AC219" s="2259"/>
      <c r="AD219" s="2259"/>
      <c r="AE219" s="2259"/>
      <c r="AF219" s="2259"/>
      <c r="AG219" s="2259"/>
      <c r="AH219" s="2259"/>
      <c r="AI219" s="2259"/>
      <c r="AJ219" s="2259"/>
      <c r="AK219" s="2259"/>
      <c r="AL219" s="2259"/>
      <c r="AM219" s="2259"/>
      <c r="AN219" s="2259"/>
      <c r="AO219" s="3319"/>
      <c r="AP219" s="3319"/>
      <c r="AQ219" s="3408"/>
    </row>
    <row r="220" spans="1:78" ht="42.75" x14ac:dyDescent="0.2">
      <c r="A220" s="696"/>
      <c r="B220" s="697"/>
      <c r="C220" s="698"/>
      <c r="D220" s="697"/>
      <c r="E220" s="697"/>
      <c r="F220" s="698"/>
      <c r="G220" s="700"/>
      <c r="H220" s="697"/>
      <c r="I220" s="698"/>
      <c r="J220" s="3348"/>
      <c r="K220" s="3344"/>
      <c r="L220" s="3344"/>
      <c r="M220" s="3336"/>
      <c r="N220" s="3336"/>
      <c r="O220" s="3336"/>
      <c r="P220" s="3344"/>
      <c r="Q220" s="3347"/>
      <c r="R220" s="3339"/>
      <c r="S220" s="3344"/>
      <c r="T220" s="996" t="s">
        <v>825</v>
      </c>
      <c r="U220" s="656" t="s">
        <v>826</v>
      </c>
      <c r="V220" s="995">
        <v>98000000</v>
      </c>
      <c r="W220" s="3396"/>
      <c r="X220" s="3336"/>
      <c r="Y220" s="2308"/>
      <c r="Z220" s="2308"/>
      <c r="AA220" s="2308"/>
      <c r="AB220" s="2308"/>
      <c r="AC220" s="2308"/>
      <c r="AD220" s="2308"/>
      <c r="AE220" s="2308"/>
      <c r="AF220" s="2308"/>
      <c r="AG220" s="2308"/>
      <c r="AH220" s="2308"/>
      <c r="AI220" s="2308"/>
      <c r="AJ220" s="2308"/>
      <c r="AK220" s="2308"/>
      <c r="AL220" s="2308"/>
      <c r="AM220" s="2308"/>
      <c r="AN220" s="2308"/>
      <c r="AO220" s="3319"/>
      <c r="AP220" s="3319"/>
      <c r="AQ220" s="3409"/>
      <c r="BN220" s="699"/>
      <c r="BO220" s="699"/>
      <c r="BP220" s="699"/>
      <c r="BQ220" s="699"/>
      <c r="BR220" s="699"/>
      <c r="BS220" s="699"/>
      <c r="BT220" s="699"/>
      <c r="BU220" s="699"/>
      <c r="BV220" s="699"/>
      <c r="BW220" s="699"/>
      <c r="BX220" s="699"/>
      <c r="BY220" s="699"/>
      <c r="BZ220" s="699"/>
    </row>
    <row r="221" spans="1:78" s="718" customFormat="1" ht="47.25" customHeight="1" x14ac:dyDescent="0.2">
      <c r="A221" s="726"/>
      <c r="B221" s="727"/>
      <c r="C221" s="728"/>
      <c r="D221" s="727"/>
      <c r="E221" s="727"/>
      <c r="F221" s="728"/>
      <c r="G221" s="730"/>
      <c r="H221" s="727"/>
      <c r="I221" s="728"/>
      <c r="J221" s="3328">
        <v>161</v>
      </c>
      <c r="K221" s="3354" t="s">
        <v>827</v>
      </c>
      <c r="L221" s="3354" t="s">
        <v>828</v>
      </c>
      <c r="M221" s="3328">
        <v>100</v>
      </c>
      <c r="N221" s="3334" t="s">
        <v>829</v>
      </c>
      <c r="O221" s="3334" t="s">
        <v>2008</v>
      </c>
      <c r="P221" s="3342" t="s">
        <v>830</v>
      </c>
      <c r="Q221" s="3362">
        <f>(V221+V223+V224+V222)/R221</f>
        <v>0.25</v>
      </c>
      <c r="R221" s="3337">
        <f>SUM(V221:V229)</f>
        <v>400000000</v>
      </c>
      <c r="S221" s="3342" t="s">
        <v>831</v>
      </c>
      <c r="T221" s="3354" t="s">
        <v>832</v>
      </c>
      <c r="U221" s="657" t="s">
        <v>833</v>
      </c>
      <c r="V221" s="733">
        <v>20000000</v>
      </c>
      <c r="W221" s="732">
        <v>61</v>
      </c>
      <c r="X221" s="1371" t="s">
        <v>700</v>
      </c>
      <c r="Y221" s="3334">
        <v>292684</v>
      </c>
      <c r="Z221" s="3334">
        <v>282326</v>
      </c>
      <c r="AA221" s="3384">
        <v>135912</v>
      </c>
      <c r="AB221" s="3384">
        <v>45122</v>
      </c>
      <c r="AC221" s="3384">
        <f>AC214</f>
        <v>365607</v>
      </c>
      <c r="AD221" s="3384">
        <f>AD214</f>
        <v>75612</v>
      </c>
      <c r="AE221" s="3384">
        <v>2145</v>
      </c>
      <c r="AF221" s="3384">
        <v>12718</v>
      </c>
      <c r="AG221" s="3384">
        <v>26</v>
      </c>
      <c r="AH221" s="3384">
        <v>37</v>
      </c>
      <c r="AI221" s="3384" t="s">
        <v>504</v>
      </c>
      <c r="AJ221" s="3384" t="s">
        <v>504</v>
      </c>
      <c r="AK221" s="3384">
        <v>53164</v>
      </c>
      <c r="AL221" s="3384">
        <v>16982</v>
      </c>
      <c r="AM221" s="3384">
        <v>60013</v>
      </c>
      <c r="AN221" s="3384">
        <v>575010</v>
      </c>
      <c r="AO221" s="3414">
        <v>43467</v>
      </c>
      <c r="AP221" s="3414">
        <v>43830</v>
      </c>
      <c r="AQ221" s="3407" t="s">
        <v>2021</v>
      </c>
    </row>
    <row r="222" spans="1:78" s="718" customFormat="1" ht="54.75" customHeight="1" x14ac:dyDescent="0.2">
      <c r="A222" s="726"/>
      <c r="B222" s="727"/>
      <c r="C222" s="728"/>
      <c r="D222" s="727"/>
      <c r="E222" s="727"/>
      <c r="F222" s="728"/>
      <c r="G222" s="730"/>
      <c r="H222" s="727"/>
      <c r="I222" s="728"/>
      <c r="J222" s="3329"/>
      <c r="K222" s="3355"/>
      <c r="L222" s="3355"/>
      <c r="M222" s="3329"/>
      <c r="N222" s="3335"/>
      <c r="O222" s="3335"/>
      <c r="P222" s="3343"/>
      <c r="Q222" s="3363"/>
      <c r="R222" s="3338"/>
      <c r="S222" s="3343"/>
      <c r="T222" s="3355"/>
      <c r="U222" s="657" t="s">
        <v>834</v>
      </c>
      <c r="V222" s="733">
        <v>32500000</v>
      </c>
      <c r="W222" s="732">
        <v>61</v>
      </c>
      <c r="X222" s="1371" t="s">
        <v>700</v>
      </c>
      <c r="Y222" s="3335"/>
      <c r="Z222" s="3335"/>
      <c r="AA222" s="3385"/>
      <c r="AB222" s="3385"/>
      <c r="AC222" s="3385"/>
      <c r="AD222" s="3385"/>
      <c r="AE222" s="3385"/>
      <c r="AF222" s="3385"/>
      <c r="AG222" s="3385"/>
      <c r="AH222" s="3385"/>
      <c r="AI222" s="3385"/>
      <c r="AJ222" s="3385"/>
      <c r="AK222" s="3385"/>
      <c r="AL222" s="3385"/>
      <c r="AM222" s="3385"/>
      <c r="AN222" s="3385"/>
      <c r="AO222" s="3415"/>
      <c r="AP222" s="3415"/>
      <c r="AQ222" s="3408"/>
    </row>
    <row r="223" spans="1:78" s="718" customFormat="1" ht="72.75" customHeight="1" x14ac:dyDescent="0.2">
      <c r="A223" s="726"/>
      <c r="B223" s="727"/>
      <c r="C223" s="728"/>
      <c r="D223" s="727"/>
      <c r="E223" s="727"/>
      <c r="F223" s="728"/>
      <c r="G223" s="730"/>
      <c r="H223" s="727"/>
      <c r="I223" s="728"/>
      <c r="J223" s="3329"/>
      <c r="K223" s="3355"/>
      <c r="L223" s="3355"/>
      <c r="M223" s="3329"/>
      <c r="N223" s="3335"/>
      <c r="O223" s="3335"/>
      <c r="P223" s="3343"/>
      <c r="Q223" s="3363"/>
      <c r="R223" s="3338"/>
      <c r="S223" s="3343"/>
      <c r="T223" s="3355"/>
      <c r="U223" s="657" t="s">
        <v>835</v>
      </c>
      <c r="V223" s="733">
        <v>32500000</v>
      </c>
      <c r="W223" s="732">
        <v>61</v>
      </c>
      <c r="X223" s="1371" t="s">
        <v>700</v>
      </c>
      <c r="Y223" s="3335"/>
      <c r="Z223" s="3335"/>
      <c r="AA223" s="3385"/>
      <c r="AB223" s="3385"/>
      <c r="AC223" s="3385"/>
      <c r="AD223" s="3385"/>
      <c r="AE223" s="3385"/>
      <c r="AF223" s="3385"/>
      <c r="AG223" s="3385"/>
      <c r="AH223" s="3385"/>
      <c r="AI223" s="3385"/>
      <c r="AJ223" s="3385"/>
      <c r="AK223" s="3385"/>
      <c r="AL223" s="3385"/>
      <c r="AM223" s="3385"/>
      <c r="AN223" s="3385"/>
      <c r="AO223" s="3415"/>
      <c r="AP223" s="3415"/>
      <c r="AQ223" s="3408"/>
    </row>
    <row r="224" spans="1:78" s="718" customFormat="1" ht="60.75" customHeight="1" x14ac:dyDescent="0.2">
      <c r="A224" s="726"/>
      <c r="B224" s="727"/>
      <c r="C224" s="728"/>
      <c r="D224" s="727"/>
      <c r="E224" s="727"/>
      <c r="F224" s="728"/>
      <c r="G224" s="730"/>
      <c r="H224" s="727"/>
      <c r="I224" s="728"/>
      <c r="J224" s="3330"/>
      <c r="K224" s="3365"/>
      <c r="L224" s="3365"/>
      <c r="M224" s="3330"/>
      <c r="N224" s="3335"/>
      <c r="O224" s="3335"/>
      <c r="P224" s="3343"/>
      <c r="Q224" s="3364"/>
      <c r="R224" s="3338"/>
      <c r="S224" s="3343"/>
      <c r="T224" s="3365"/>
      <c r="U224" s="657" t="s">
        <v>836</v>
      </c>
      <c r="V224" s="733">
        <v>15000000</v>
      </c>
      <c r="W224" s="732">
        <v>61</v>
      </c>
      <c r="X224" s="1371" t="s">
        <v>700</v>
      </c>
      <c r="Y224" s="3335"/>
      <c r="Z224" s="3335"/>
      <c r="AA224" s="3385"/>
      <c r="AB224" s="3385"/>
      <c r="AC224" s="3385"/>
      <c r="AD224" s="3385"/>
      <c r="AE224" s="3385"/>
      <c r="AF224" s="3385"/>
      <c r="AG224" s="3385"/>
      <c r="AH224" s="3385"/>
      <c r="AI224" s="3385"/>
      <c r="AJ224" s="3385"/>
      <c r="AK224" s="3385"/>
      <c r="AL224" s="3385"/>
      <c r="AM224" s="3385"/>
      <c r="AN224" s="3385"/>
      <c r="AO224" s="3415"/>
      <c r="AP224" s="3415"/>
      <c r="AQ224" s="3408"/>
    </row>
    <row r="225" spans="1:336" s="718" customFormat="1" ht="57" x14ac:dyDescent="0.2">
      <c r="A225" s="726"/>
      <c r="B225" s="727"/>
      <c r="C225" s="728"/>
      <c r="D225" s="727"/>
      <c r="E225" s="727"/>
      <c r="F225" s="728"/>
      <c r="G225" s="730"/>
      <c r="H225" s="727"/>
      <c r="I225" s="728"/>
      <c r="J225" s="3348">
        <v>162</v>
      </c>
      <c r="K225" s="3342" t="s">
        <v>837</v>
      </c>
      <c r="L225" s="3342" t="s">
        <v>838</v>
      </c>
      <c r="M225" s="3334">
        <v>83</v>
      </c>
      <c r="N225" s="3335"/>
      <c r="O225" s="3335"/>
      <c r="P225" s="3343"/>
      <c r="Q225" s="3345">
        <f>(V225+V226+V227+V228+V229)/R221</f>
        <v>0.75</v>
      </c>
      <c r="R225" s="3338"/>
      <c r="S225" s="3343"/>
      <c r="T225" s="3342" t="s">
        <v>839</v>
      </c>
      <c r="U225" s="657" t="s">
        <v>840</v>
      </c>
      <c r="V225" s="733">
        <v>140000000</v>
      </c>
      <c r="W225" s="732">
        <v>61</v>
      </c>
      <c r="X225" s="1371" t="s">
        <v>700</v>
      </c>
      <c r="Y225" s="3335"/>
      <c r="Z225" s="3335"/>
      <c r="AA225" s="3385"/>
      <c r="AB225" s="3385"/>
      <c r="AC225" s="3385"/>
      <c r="AD225" s="3385"/>
      <c r="AE225" s="3385"/>
      <c r="AF225" s="3385"/>
      <c r="AG225" s="3385"/>
      <c r="AH225" s="3385"/>
      <c r="AI225" s="3385"/>
      <c r="AJ225" s="3385"/>
      <c r="AK225" s="3385"/>
      <c r="AL225" s="3385"/>
      <c r="AM225" s="3385"/>
      <c r="AN225" s="3385"/>
      <c r="AO225" s="3415"/>
      <c r="AP225" s="3415"/>
      <c r="AQ225" s="3408"/>
    </row>
    <row r="226" spans="1:336" s="758" customFormat="1" ht="44.25" customHeight="1" x14ac:dyDescent="0.2">
      <c r="A226" s="696"/>
      <c r="B226" s="697"/>
      <c r="C226" s="698"/>
      <c r="D226" s="697"/>
      <c r="E226" s="697"/>
      <c r="F226" s="698"/>
      <c r="G226" s="700"/>
      <c r="H226" s="697"/>
      <c r="I226" s="698"/>
      <c r="J226" s="3348"/>
      <c r="K226" s="3343"/>
      <c r="L226" s="3343"/>
      <c r="M226" s="3335"/>
      <c r="N226" s="3335"/>
      <c r="O226" s="3335"/>
      <c r="P226" s="3343"/>
      <c r="Q226" s="3346"/>
      <c r="R226" s="3338"/>
      <c r="S226" s="3343"/>
      <c r="T226" s="3343"/>
      <c r="U226" s="656" t="s">
        <v>841</v>
      </c>
      <c r="V226" s="905">
        <v>63800000</v>
      </c>
      <c r="W226" s="741">
        <v>61</v>
      </c>
      <c r="X226" s="1372" t="s">
        <v>700</v>
      </c>
      <c r="Y226" s="3335"/>
      <c r="Z226" s="3335"/>
      <c r="AA226" s="3385"/>
      <c r="AB226" s="3385"/>
      <c r="AC226" s="3385"/>
      <c r="AD226" s="3385"/>
      <c r="AE226" s="3385"/>
      <c r="AF226" s="3385"/>
      <c r="AG226" s="3385"/>
      <c r="AH226" s="3385"/>
      <c r="AI226" s="3385"/>
      <c r="AJ226" s="3385"/>
      <c r="AK226" s="3385"/>
      <c r="AL226" s="3385"/>
      <c r="AM226" s="3385"/>
      <c r="AN226" s="3385"/>
      <c r="AO226" s="3415"/>
      <c r="AP226" s="3415"/>
      <c r="AQ226" s="3408"/>
      <c r="AR226" s="699"/>
      <c r="AS226" s="699"/>
      <c r="AT226" s="699"/>
      <c r="AU226" s="699"/>
      <c r="AV226" s="699"/>
      <c r="AW226" s="699"/>
      <c r="AX226" s="699"/>
      <c r="AY226" s="699"/>
      <c r="AZ226" s="699"/>
      <c r="BA226" s="699"/>
      <c r="BB226" s="699"/>
      <c r="BC226" s="699"/>
      <c r="BD226" s="699"/>
      <c r="BE226" s="699"/>
      <c r="BF226" s="699"/>
      <c r="BG226" s="699"/>
      <c r="BH226" s="699"/>
      <c r="BI226" s="699"/>
      <c r="BJ226" s="699"/>
      <c r="BK226" s="699"/>
      <c r="BL226" s="699"/>
      <c r="BM226" s="699"/>
      <c r="BN226" s="699"/>
      <c r="BO226" s="699"/>
      <c r="BP226" s="699"/>
      <c r="BQ226" s="699"/>
      <c r="BR226" s="699"/>
      <c r="BS226" s="675"/>
      <c r="BT226" s="675"/>
      <c r="BU226" s="675"/>
      <c r="BV226" s="675"/>
      <c r="BW226" s="675"/>
      <c r="BX226" s="675"/>
      <c r="BY226" s="675"/>
      <c r="BZ226" s="675"/>
      <c r="CA226" s="675"/>
      <c r="CB226" s="675"/>
      <c r="CC226" s="675"/>
      <c r="CD226" s="675"/>
      <c r="CE226" s="675"/>
      <c r="CF226" s="675"/>
      <c r="CG226" s="675"/>
      <c r="CH226" s="675"/>
      <c r="CI226" s="675"/>
      <c r="CJ226" s="675"/>
      <c r="CK226" s="675"/>
      <c r="CL226" s="675"/>
      <c r="CM226" s="675"/>
      <c r="CN226" s="675"/>
      <c r="CO226" s="675"/>
      <c r="CP226" s="675"/>
      <c r="CQ226" s="675"/>
      <c r="CR226" s="675"/>
      <c r="CS226" s="675"/>
      <c r="CT226" s="675"/>
      <c r="CU226" s="675"/>
      <c r="CV226" s="675"/>
      <c r="CW226" s="675"/>
      <c r="CX226" s="675"/>
      <c r="CY226" s="675"/>
      <c r="CZ226" s="675"/>
      <c r="DA226" s="675"/>
      <c r="DB226" s="675"/>
      <c r="DC226" s="675"/>
      <c r="DD226" s="675"/>
      <c r="DE226" s="675"/>
      <c r="DF226" s="675"/>
      <c r="DG226" s="675"/>
      <c r="DH226" s="675"/>
      <c r="DI226" s="675"/>
      <c r="DJ226" s="675"/>
      <c r="DK226" s="675"/>
      <c r="DL226" s="675"/>
      <c r="DM226" s="675"/>
      <c r="DN226" s="675"/>
      <c r="DO226" s="675"/>
      <c r="DP226" s="675"/>
      <c r="DQ226" s="675"/>
      <c r="DR226" s="675"/>
      <c r="DS226" s="675"/>
      <c r="DT226" s="675"/>
      <c r="DU226" s="675"/>
      <c r="DV226" s="675"/>
      <c r="DW226" s="675"/>
      <c r="DX226" s="675"/>
      <c r="DY226" s="675"/>
      <c r="DZ226" s="675"/>
      <c r="EA226" s="675"/>
      <c r="EB226" s="675"/>
      <c r="EC226" s="675"/>
      <c r="ED226" s="675"/>
      <c r="EE226" s="675"/>
      <c r="EF226" s="675"/>
      <c r="EG226" s="675"/>
      <c r="EH226" s="675"/>
      <c r="EI226" s="675"/>
      <c r="EJ226" s="675"/>
      <c r="EK226" s="675"/>
      <c r="EL226" s="675"/>
      <c r="EM226" s="675"/>
      <c r="EN226" s="675"/>
      <c r="EO226" s="675"/>
      <c r="EP226" s="675"/>
      <c r="EQ226" s="675"/>
      <c r="ER226" s="675"/>
      <c r="ES226" s="675"/>
      <c r="ET226" s="675"/>
      <c r="EU226" s="675"/>
      <c r="EV226" s="675"/>
      <c r="EW226" s="675"/>
      <c r="EX226" s="675"/>
      <c r="EY226" s="675"/>
      <c r="EZ226" s="675"/>
      <c r="FA226" s="675"/>
      <c r="FB226" s="675"/>
      <c r="FC226" s="675"/>
      <c r="FD226" s="675"/>
      <c r="FE226" s="675"/>
      <c r="FF226" s="675"/>
      <c r="FG226" s="675"/>
      <c r="FH226" s="675"/>
      <c r="FI226" s="675"/>
      <c r="FJ226" s="675"/>
      <c r="FK226" s="675"/>
      <c r="FL226" s="675"/>
      <c r="FM226" s="675"/>
      <c r="FN226" s="675"/>
      <c r="FO226" s="675"/>
      <c r="FP226" s="675"/>
      <c r="FQ226" s="675"/>
      <c r="FR226" s="675"/>
      <c r="FS226" s="675"/>
      <c r="FT226" s="675"/>
      <c r="FU226" s="675"/>
      <c r="FV226" s="675"/>
      <c r="FW226" s="675"/>
      <c r="FX226" s="675"/>
      <c r="FY226" s="675"/>
      <c r="FZ226" s="675"/>
      <c r="GA226" s="675"/>
      <c r="GB226" s="675"/>
      <c r="GC226" s="675"/>
      <c r="GD226" s="675"/>
      <c r="GE226" s="675"/>
      <c r="GF226" s="675"/>
      <c r="GG226" s="675"/>
      <c r="GH226" s="675"/>
      <c r="GI226" s="675"/>
      <c r="GJ226" s="675"/>
      <c r="GK226" s="675"/>
      <c r="GL226" s="675"/>
      <c r="GM226" s="675"/>
      <c r="GN226" s="675"/>
      <c r="GO226" s="675"/>
      <c r="GP226" s="675"/>
      <c r="GQ226" s="675"/>
      <c r="GR226" s="675"/>
      <c r="GS226" s="675"/>
      <c r="GT226" s="675"/>
      <c r="GU226" s="675"/>
      <c r="GV226" s="675"/>
      <c r="GW226" s="675"/>
      <c r="GX226" s="675"/>
      <c r="GY226" s="675"/>
      <c r="GZ226" s="675"/>
      <c r="HA226" s="675"/>
      <c r="HB226" s="675"/>
      <c r="HC226" s="675"/>
      <c r="HD226" s="675"/>
      <c r="HE226" s="675"/>
      <c r="HF226" s="675"/>
      <c r="HG226" s="675"/>
      <c r="HH226" s="675"/>
      <c r="HI226" s="675"/>
      <c r="HJ226" s="675"/>
      <c r="HK226" s="675"/>
      <c r="HL226" s="675"/>
      <c r="HM226" s="675"/>
      <c r="HN226" s="675"/>
      <c r="HO226" s="675"/>
      <c r="HP226" s="675"/>
      <c r="HQ226" s="675"/>
      <c r="HR226" s="675"/>
      <c r="HS226" s="675"/>
      <c r="HT226" s="675"/>
      <c r="HU226" s="675"/>
      <c r="HV226" s="675"/>
      <c r="HW226" s="675"/>
      <c r="HX226" s="675"/>
      <c r="HY226" s="675"/>
      <c r="HZ226" s="675"/>
      <c r="IA226" s="675"/>
      <c r="IB226" s="675"/>
      <c r="IC226" s="675"/>
      <c r="ID226" s="675"/>
      <c r="IE226" s="675"/>
      <c r="IF226" s="675"/>
      <c r="IG226" s="675"/>
      <c r="IH226" s="675"/>
      <c r="II226" s="675"/>
      <c r="IJ226" s="675"/>
      <c r="IK226" s="675"/>
      <c r="IL226" s="675"/>
      <c r="IM226" s="675"/>
      <c r="IN226" s="675"/>
      <c r="IO226" s="675"/>
      <c r="IP226" s="675"/>
      <c r="IQ226" s="675"/>
      <c r="IR226" s="675"/>
      <c r="IS226" s="675"/>
      <c r="IT226" s="675"/>
      <c r="IU226" s="675"/>
      <c r="IV226" s="675"/>
      <c r="IW226" s="675"/>
      <c r="IX226" s="675"/>
      <c r="IY226" s="675"/>
      <c r="IZ226" s="675"/>
      <c r="JA226" s="675"/>
      <c r="JB226" s="675"/>
      <c r="JC226" s="675"/>
      <c r="JD226" s="675"/>
      <c r="JE226" s="675"/>
      <c r="JF226" s="675"/>
      <c r="JG226" s="675"/>
      <c r="JH226" s="675"/>
      <c r="JI226" s="675"/>
      <c r="JJ226" s="675"/>
      <c r="JK226" s="675"/>
      <c r="JL226" s="675"/>
      <c r="JM226" s="675"/>
      <c r="JN226" s="675"/>
      <c r="JO226" s="675"/>
      <c r="JP226" s="675"/>
      <c r="JQ226" s="675"/>
      <c r="JR226" s="675"/>
      <c r="JS226" s="675"/>
      <c r="JT226" s="675"/>
      <c r="JU226" s="675"/>
      <c r="JV226" s="675"/>
      <c r="JW226" s="675"/>
      <c r="JX226" s="675"/>
      <c r="JY226" s="675"/>
      <c r="JZ226" s="675"/>
      <c r="KA226" s="675"/>
      <c r="KB226" s="675"/>
      <c r="KC226" s="675"/>
      <c r="KD226" s="675"/>
      <c r="KE226" s="675"/>
      <c r="KF226" s="675"/>
      <c r="KG226" s="675"/>
      <c r="KH226" s="675"/>
      <c r="KI226" s="675"/>
      <c r="KJ226" s="675"/>
      <c r="KK226" s="675"/>
      <c r="KL226" s="675"/>
      <c r="KM226" s="675"/>
      <c r="KN226" s="675"/>
      <c r="KO226" s="675"/>
      <c r="KP226" s="675"/>
      <c r="KQ226" s="675"/>
      <c r="KR226" s="675"/>
      <c r="KS226" s="675"/>
      <c r="KT226" s="675"/>
      <c r="KU226" s="675"/>
      <c r="KV226" s="675"/>
      <c r="KW226" s="675"/>
      <c r="KX226" s="675"/>
      <c r="KY226" s="675"/>
      <c r="KZ226" s="675"/>
      <c r="LA226" s="675"/>
      <c r="LB226" s="675"/>
      <c r="LC226" s="675"/>
      <c r="LD226" s="675"/>
      <c r="LE226" s="675"/>
      <c r="LF226" s="675"/>
      <c r="LG226" s="675"/>
      <c r="LH226" s="675"/>
      <c r="LI226" s="675"/>
      <c r="LJ226" s="675"/>
      <c r="LK226" s="675"/>
      <c r="LL226" s="675"/>
      <c r="LM226" s="675"/>
      <c r="LN226" s="675"/>
      <c r="LO226" s="675"/>
      <c r="LP226" s="675"/>
      <c r="LQ226" s="675"/>
      <c r="LR226" s="675"/>
      <c r="LS226" s="675"/>
      <c r="LT226" s="675"/>
      <c r="LU226" s="675"/>
      <c r="LV226" s="675"/>
      <c r="LW226" s="675"/>
      <c r="LX226" s="675"/>
    </row>
    <row r="227" spans="1:336" s="758" customFormat="1" ht="70.5" customHeight="1" x14ac:dyDescent="0.2">
      <c r="A227" s="696"/>
      <c r="B227" s="697"/>
      <c r="C227" s="698"/>
      <c r="D227" s="697"/>
      <c r="E227" s="697"/>
      <c r="F227" s="698"/>
      <c r="G227" s="700"/>
      <c r="H227" s="697"/>
      <c r="I227" s="698"/>
      <c r="J227" s="3348"/>
      <c r="K227" s="3343"/>
      <c r="L227" s="3343"/>
      <c r="M227" s="3335"/>
      <c r="N227" s="3335"/>
      <c r="O227" s="3335"/>
      <c r="P227" s="3343"/>
      <c r="Q227" s="3346"/>
      <c r="R227" s="3338"/>
      <c r="S227" s="3343"/>
      <c r="T227" s="3343"/>
      <c r="U227" s="656" t="s">
        <v>842</v>
      </c>
      <c r="V227" s="905">
        <v>40000000</v>
      </c>
      <c r="W227" s="741">
        <v>61</v>
      </c>
      <c r="X227" s="1372" t="s">
        <v>700</v>
      </c>
      <c r="Y227" s="3335"/>
      <c r="Z227" s="3335"/>
      <c r="AA227" s="3385"/>
      <c r="AB227" s="3385"/>
      <c r="AC227" s="3385"/>
      <c r="AD227" s="3385"/>
      <c r="AE227" s="3385"/>
      <c r="AF227" s="3385"/>
      <c r="AG227" s="3385"/>
      <c r="AH227" s="3385"/>
      <c r="AI227" s="3385"/>
      <c r="AJ227" s="3385"/>
      <c r="AK227" s="3385"/>
      <c r="AL227" s="3385"/>
      <c r="AM227" s="3385"/>
      <c r="AN227" s="3385"/>
      <c r="AO227" s="3415"/>
      <c r="AP227" s="3415"/>
      <c r="AQ227" s="3408"/>
      <c r="AR227" s="699"/>
      <c r="AS227" s="699"/>
      <c r="AT227" s="699"/>
      <c r="AU227" s="699"/>
      <c r="AV227" s="699"/>
      <c r="AW227" s="699"/>
      <c r="AX227" s="699"/>
      <c r="AY227" s="699"/>
      <c r="AZ227" s="699"/>
      <c r="BA227" s="699"/>
      <c r="BB227" s="699"/>
      <c r="BC227" s="699"/>
      <c r="BD227" s="699"/>
      <c r="BE227" s="699"/>
      <c r="BF227" s="699"/>
      <c r="BG227" s="699"/>
      <c r="BH227" s="699"/>
      <c r="BI227" s="699"/>
      <c r="BJ227" s="699"/>
      <c r="BK227" s="699"/>
      <c r="BL227" s="699"/>
      <c r="BM227" s="699"/>
      <c r="BN227" s="699"/>
      <c r="BO227" s="699"/>
      <c r="BP227" s="699"/>
      <c r="BQ227" s="699"/>
      <c r="BR227" s="699"/>
      <c r="BS227" s="675"/>
      <c r="BT227" s="675"/>
      <c r="BU227" s="675"/>
      <c r="BV227" s="675"/>
      <c r="BW227" s="675"/>
      <c r="BX227" s="675"/>
      <c r="BY227" s="675"/>
      <c r="BZ227" s="675"/>
      <c r="CA227" s="675"/>
      <c r="CB227" s="675"/>
      <c r="CC227" s="675"/>
      <c r="CD227" s="675"/>
      <c r="CE227" s="675"/>
      <c r="CF227" s="675"/>
      <c r="CG227" s="675"/>
      <c r="CH227" s="675"/>
      <c r="CI227" s="675"/>
      <c r="CJ227" s="675"/>
      <c r="CK227" s="675"/>
      <c r="CL227" s="675"/>
      <c r="CM227" s="675"/>
      <c r="CN227" s="675"/>
      <c r="CO227" s="675"/>
      <c r="CP227" s="675"/>
      <c r="CQ227" s="675"/>
      <c r="CR227" s="675"/>
      <c r="CS227" s="675"/>
      <c r="CT227" s="675"/>
      <c r="CU227" s="675"/>
      <c r="CV227" s="675"/>
      <c r="CW227" s="675"/>
      <c r="CX227" s="675"/>
      <c r="CY227" s="675"/>
      <c r="CZ227" s="675"/>
      <c r="DA227" s="675"/>
      <c r="DB227" s="675"/>
      <c r="DC227" s="675"/>
      <c r="DD227" s="675"/>
      <c r="DE227" s="675"/>
      <c r="DF227" s="675"/>
      <c r="DG227" s="675"/>
      <c r="DH227" s="675"/>
      <c r="DI227" s="675"/>
      <c r="DJ227" s="675"/>
      <c r="DK227" s="675"/>
      <c r="DL227" s="675"/>
      <c r="DM227" s="675"/>
      <c r="DN227" s="675"/>
      <c r="DO227" s="675"/>
      <c r="DP227" s="675"/>
      <c r="DQ227" s="675"/>
      <c r="DR227" s="675"/>
      <c r="DS227" s="675"/>
      <c r="DT227" s="675"/>
      <c r="DU227" s="675"/>
      <c r="DV227" s="675"/>
      <c r="DW227" s="675"/>
      <c r="DX227" s="675"/>
      <c r="DY227" s="675"/>
      <c r="DZ227" s="675"/>
      <c r="EA227" s="675"/>
      <c r="EB227" s="675"/>
      <c r="EC227" s="675"/>
      <c r="ED227" s="675"/>
      <c r="EE227" s="675"/>
      <c r="EF227" s="675"/>
      <c r="EG227" s="675"/>
      <c r="EH227" s="675"/>
      <c r="EI227" s="675"/>
      <c r="EJ227" s="675"/>
      <c r="EK227" s="675"/>
      <c r="EL227" s="675"/>
      <c r="EM227" s="675"/>
      <c r="EN227" s="675"/>
      <c r="EO227" s="675"/>
      <c r="EP227" s="675"/>
      <c r="EQ227" s="675"/>
      <c r="ER227" s="675"/>
      <c r="ES227" s="675"/>
      <c r="ET227" s="675"/>
      <c r="EU227" s="675"/>
      <c r="EV227" s="675"/>
      <c r="EW227" s="675"/>
      <c r="EX227" s="675"/>
      <c r="EY227" s="675"/>
      <c r="EZ227" s="675"/>
      <c r="FA227" s="675"/>
      <c r="FB227" s="675"/>
      <c r="FC227" s="675"/>
      <c r="FD227" s="675"/>
      <c r="FE227" s="675"/>
      <c r="FF227" s="675"/>
      <c r="FG227" s="675"/>
      <c r="FH227" s="675"/>
      <c r="FI227" s="675"/>
      <c r="FJ227" s="675"/>
      <c r="FK227" s="675"/>
      <c r="FL227" s="675"/>
      <c r="FM227" s="675"/>
      <c r="FN227" s="675"/>
      <c r="FO227" s="675"/>
      <c r="FP227" s="675"/>
      <c r="FQ227" s="675"/>
      <c r="FR227" s="675"/>
      <c r="FS227" s="675"/>
      <c r="FT227" s="675"/>
      <c r="FU227" s="675"/>
      <c r="FV227" s="675"/>
      <c r="FW227" s="675"/>
      <c r="FX227" s="675"/>
      <c r="FY227" s="675"/>
      <c r="FZ227" s="675"/>
      <c r="GA227" s="675"/>
      <c r="GB227" s="675"/>
      <c r="GC227" s="675"/>
      <c r="GD227" s="675"/>
      <c r="GE227" s="675"/>
      <c r="GF227" s="675"/>
      <c r="GG227" s="675"/>
      <c r="GH227" s="675"/>
      <c r="GI227" s="675"/>
      <c r="GJ227" s="675"/>
      <c r="GK227" s="675"/>
      <c r="GL227" s="675"/>
      <c r="GM227" s="675"/>
      <c r="GN227" s="675"/>
      <c r="GO227" s="675"/>
      <c r="GP227" s="675"/>
      <c r="GQ227" s="675"/>
      <c r="GR227" s="675"/>
      <c r="GS227" s="675"/>
      <c r="GT227" s="675"/>
      <c r="GU227" s="675"/>
      <c r="GV227" s="675"/>
      <c r="GW227" s="675"/>
      <c r="GX227" s="675"/>
      <c r="GY227" s="675"/>
      <c r="GZ227" s="675"/>
      <c r="HA227" s="675"/>
      <c r="HB227" s="675"/>
      <c r="HC227" s="675"/>
      <c r="HD227" s="675"/>
      <c r="HE227" s="675"/>
      <c r="HF227" s="675"/>
      <c r="HG227" s="675"/>
      <c r="HH227" s="675"/>
      <c r="HI227" s="675"/>
      <c r="HJ227" s="675"/>
      <c r="HK227" s="675"/>
      <c r="HL227" s="675"/>
      <c r="HM227" s="675"/>
      <c r="HN227" s="675"/>
      <c r="HO227" s="675"/>
      <c r="HP227" s="675"/>
      <c r="HQ227" s="675"/>
      <c r="HR227" s="675"/>
      <c r="HS227" s="675"/>
      <c r="HT227" s="675"/>
      <c r="HU227" s="675"/>
      <c r="HV227" s="675"/>
      <c r="HW227" s="675"/>
      <c r="HX227" s="675"/>
      <c r="HY227" s="675"/>
      <c r="HZ227" s="675"/>
      <c r="IA227" s="675"/>
      <c r="IB227" s="675"/>
      <c r="IC227" s="675"/>
      <c r="ID227" s="675"/>
      <c r="IE227" s="675"/>
      <c r="IF227" s="675"/>
      <c r="IG227" s="675"/>
      <c r="IH227" s="675"/>
      <c r="II227" s="675"/>
      <c r="IJ227" s="675"/>
      <c r="IK227" s="675"/>
      <c r="IL227" s="675"/>
      <c r="IM227" s="675"/>
      <c r="IN227" s="675"/>
      <c r="IO227" s="675"/>
      <c r="IP227" s="675"/>
      <c r="IQ227" s="675"/>
      <c r="IR227" s="675"/>
      <c r="IS227" s="675"/>
      <c r="IT227" s="675"/>
      <c r="IU227" s="675"/>
      <c r="IV227" s="675"/>
      <c r="IW227" s="675"/>
      <c r="IX227" s="675"/>
      <c r="IY227" s="675"/>
      <c r="IZ227" s="675"/>
      <c r="JA227" s="675"/>
      <c r="JB227" s="675"/>
      <c r="JC227" s="675"/>
      <c r="JD227" s="675"/>
      <c r="JE227" s="675"/>
      <c r="JF227" s="675"/>
      <c r="JG227" s="675"/>
      <c r="JH227" s="675"/>
      <c r="JI227" s="675"/>
      <c r="JJ227" s="675"/>
      <c r="JK227" s="675"/>
      <c r="JL227" s="675"/>
      <c r="JM227" s="675"/>
      <c r="JN227" s="675"/>
      <c r="JO227" s="675"/>
      <c r="JP227" s="675"/>
      <c r="JQ227" s="675"/>
      <c r="JR227" s="675"/>
      <c r="JS227" s="675"/>
      <c r="JT227" s="675"/>
      <c r="JU227" s="675"/>
      <c r="JV227" s="675"/>
      <c r="JW227" s="675"/>
      <c r="JX227" s="675"/>
      <c r="JY227" s="675"/>
      <c r="JZ227" s="675"/>
      <c r="KA227" s="675"/>
      <c r="KB227" s="675"/>
      <c r="KC227" s="675"/>
      <c r="KD227" s="675"/>
      <c r="KE227" s="675"/>
      <c r="KF227" s="675"/>
      <c r="KG227" s="675"/>
      <c r="KH227" s="675"/>
      <c r="KI227" s="675"/>
      <c r="KJ227" s="675"/>
      <c r="KK227" s="675"/>
      <c r="KL227" s="675"/>
      <c r="KM227" s="675"/>
      <c r="KN227" s="675"/>
      <c r="KO227" s="675"/>
      <c r="KP227" s="675"/>
      <c r="KQ227" s="675"/>
      <c r="KR227" s="675"/>
      <c r="KS227" s="675"/>
      <c r="KT227" s="675"/>
      <c r="KU227" s="675"/>
      <c r="KV227" s="675"/>
      <c r="KW227" s="675"/>
      <c r="KX227" s="675"/>
      <c r="KY227" s="675"/>
      <c r="KZ227" s="675"/>
      <c r="LA227" s="675"/>
      <c r="LB227" s="675"/>
      <c r="LC227" s="675"/>
      <c r="LD227" s="675"/>
      <c r="LE227" s="675"/>
      <c r="LF227" s="675"/>
      <c r="LG227" s="675"/>
      <c r="LH227" s="675"/>
      <c r="LI227" s="675"/>
      <c r="LJ227" s="675"/>
      <c r="LK227" s="675"/>
      <c r="LL227" s="675"/>
      <c r="LM227" s="675"/>
      <c r="LN227" s="675"/>
      <c r="LO227" s="675"/>
      <c r="LP227" s="675"/>
      <c r="LQ227" s="675"/>
      <c r="LR227" s="675"/>
      <c r="LS227" s="675"/>
      <c r="LT227" s="675"/>
      <c r="LU227" s="675"/>
      <c r="LV227" s="675"/>
      <c r="LW227" s="675"/>
      <c r="LX227" s="675"/>
    </row>
    <row r="228" spans="1:336" s="758" customFormat="1" ht="67.5" customHeight="1" x14ac:dyDescent="0.2">
      <c r="A228" s="696"/>
      <c r="B228" s="697"/>
      <c r="C228" s="698"/>
      <c r="D228" s="697"/>
      <c r="E228" s="697"/>
      <c r="F228" s="698"/>
      <c r="G228" s="700"/>
      <c r="H228" s="697"/>
      <c r="I228" s="698"/>
      <c r="J228" s="3348"/>
      <c r="K228" s="3343"/>
      <c r="L228" s="3343"/>
      <c r="M228" s="3335"/>
      <c r="N228" s="3335"/>
      <c r="O228" s="3335"/>
      <c r="P228" s="3343"/>
      <c r="Q228" s="3346"/>
      <c r="R228" s="3338"/>
      <c r="S228" s="3343"/>
      <c r="T228" s="3343"/>
      <c r="U228" s="656" t="s">
        <v>843</v>
      </c>
      <c r="V228" s="905">
        <v>20000000</v>
      </c>
      <c r="W228" s="741">
        <v>61</v>
      </c>
      <c r="X228" s="1372" t="s">
        <v>700</v>
      </c>
      <c r="Y228" s="3335"/>
      <c r="Z228" s="3335"/>
      <c r="AA228" s="3385"/>
      <c r="AB228" s="3385"/>
      <c r="AC228" s="3385"/>
      <c r="AD228" s="3385"/>
      <c r="AE228" s="3385"/>
      <c r="AF228" s="3385"/>
      <c r="AG228" s="3385"/>
      <c r="AH228" s="3385"/>
      <c r="AI228" s="3385"/>
      <c r="AJ228" s="3385"/>
      <c r="AK228" s="3385"/>
      <c r="AL228" s="3385"/>
      <c r="AM228" s="3385"/>
      <c r="AN228" s="3385"/>
      <c r="AO228" s="3415"/>
      <c r="AP228" s="3415"/>
      <c r="AQ228" s="3408"/>
      <c r="AR228" s="699"/>
      <c r="AS228" s="699"/>
      <c r="AT228" s="699"/>
      <c r="AU228" s="699"/>
      <c r="AV228" s="699"/>
      <c r="AW228" s="699"/>
      <c r="AX228" s="699"/>
      <c r="AY228" s="699"/>
      <c r="AZ228" s="699"/>
      <c r="BA228" s="699"/>
      <c r="BB228" s="699"/>
      <c r="BC228" s="699"/>
      <c r="BD228" s="699"/>
      <c r="BE228" s="699"/>
      <c r="BF228" s="699"/>
      <c r="BG228" s="699"/>
      <c r="BH228" s="699"/>
      <c r="BI228" s="699"/>
      <c r="BJ228" s="699"/>
      <c r="BK228" s="699"/>
      <c r="BL228" s="699"/>
      <c r="BM228" s="699"/>
      <c r="BN228" s="699"/>
      <c r="BO228" s="699"/>
      <c r="BP228" s="699"/>
      <c r="BQ228" s="699"/>
      <c r="BR228" s="699"/>
      <c r="BS228" s="675"/>
      <c r="BT228" s="675"/>
      <c r="BU228" s="675"/>
      <c r="BV228" s="675"/>
      <c r="BW228" s="675"/>
      <c r="BX228" s="675"/>
      <c r="BY228" s="675"/>
      <c r="BZ228" s="675"/>
      <c r="CA228" s="675"/>
      <c r="CB228" s="675"/>
      <c r="CC228" s="675"/>
      <c r="CD228" s="675"/>
      <c r="CE228" s="675"/>
      <c r="CF228" s="675"/>
      <c r="CG228" s="675"/>
      <c r="CH228" s="675"/>
      <c r="CI228" s="675"/>
      <c r="CJ228" s="675"/>
      <c r="CK228" s="675"/>
      <c r="CL228" s="675"/>
      <c r="CM228" s="675"/>
      <c r="CN228" s="675"/>
      <c r="CO228" s="675"/>
      <c r="CP228" s="675"/>
      <c r="CQ228" s="675"/>
      <c r="CR228" s="675"/>
      <c r="CS228" s="675"/>
      <c r="CT228" s="675"/>
      <c r="CU228" s="675"/>
      <c r="CV228" s="675"/>
      <c r="CW228" s="675"/>
      <c r="CX228" s="675"/>
      <c r="CY228" s="675"/>
      <c r="CZ228" s="675"/>
      <c r="DA228" s="675"/>
      <c r="DB228" s="675"/>
      <c r="DC228" s="675"/>
      <c r="DD228" s="675"/>
      <c r="DE228" s="675"/>
      <c r="DF228" s="675"/>
      <c r="DG228" s="675"/>
      <c r="DH228" s="675"/>
      <c r="DI228" s="675"/>
      <c r="DJ228" s="675"/>
      <c r="DK228" s="675"/>
      <c r="DL228" s="675"/>
      <c r="DM228" s="675"/>
      <c r="DN228" s="675"/>
      <c r="DO228" s="675"/>
      <c r="DP228" s="675"/>
      <c r="DQ228" s="675"/>
      <c r="DR228" s="675"/>
      <c r="DS228" s="675"/>
      <c r="DT228" s="675"/>
      <c r="DU228" s="675"/>
      <c r="DV228" s="675"/>
      <c r="DW228" s="675"/>
      <c r="DX228" s="675"/>
      <c r="DY228" s="675"/>
      <c r="DZ228" s="675"/>
      <c r="EA228" s="675"/>
      <c r="EB228" s="675"/>
      <c r="EC228" s="675"/>
      <c r="ED228" s="675"/>
      <c r="EE228" s="675"/>
      <c r="EF228" s="675"/>
      <c r="EG228" s="675"/>
      <c r="EH228" s="675"/>
      <c r="EI228" s="675"/>
      <c r="EJ228" s="675"/>
      <c r="EK228" s="675"/>
      <c r="EL228" s="675"/>
      <c r="EM228" s="675"/>
      <c r="EN228" s="675"/>
      <c r="EO228" s="675"/>
      <c r="EP228" s="675"/>
      <c r="EQ228" s="675"/>
      <c r="ER228" s="675"/>
      <c r="ES228" s="675"/>
      <c r="ET228" s="675"/>
      <c r="EU228" s="675"/>
      <c r="EV228" s="675"/>
      <c r="EW228" s="675"/>
      <c r="EX228" s="675"/>
      <c r="EY228" s="675"/>
      <c r="EZ228" s="675"/>
      <c r="FA228" s="675"/>
      <c r="FB228" s="675"/>
      <c r="FC228" s="675"/>
      <c r="FD228" s="675"/>
      <c r="FE228" s="675"/>
      <c r="FF228" s="675"/>
      <c r="FG228" s="675"/>
      <c r="FH228" s="675"/>
      <c r="FI228" s="675"/>
      <c r="FJ228" s="675"/>
      <c r="FK228" s="675"/>
      <c r="FL228" s="675"/>
      <c r="FM228" s="675"/>
      <c r="FN228" s="675"/>
      <c r="FO228" s="675"/>
      <c r="FP228" s="675"/>
      <c r="FQ228" s="675"/>
      <c r="FR228" s="675"/>
      <c r="FS228" s="675"/>
      <c r="FT228" s="675"/>
      <c r="FU228" s="675"/>
      <c r="FV228" s="675"/>
      <c r="FW228" s="675"/>
      <c r="FX228" s="675"/>
      <c r="FY228" s="675"/>
      <c r="FZ228" s="675"/>
      <c r="GA228" s="675"/>
      <c r="GB228" s="675"/>
      <c r="GC228" s="675"/>
      <c r="GD228" s="675"/>
      <c r="GE228" s="675"/>
      <c r="GF228" s="675"/>
      <c r="GG228" s="675"/>
      <c r="GH228" s="675"/>
      <c r="GI228" s="675"/>
      <c r="GJ228" s="675"/>
      <c r="GK228" s="675"/>
      <c r="GL228" s="675"/>
      <c r="GM228" s="675"/>
      <c r="GN228" s="675"/>
      <c r="GO228" s="675"/>
      <c r="GP228" s="675"/>
      <c r="GQ228" s="675"/>
      <c r="GR228" s="675"/>
      <c r="GS228" s="675"/>
      <c r="GT228" s="675"/>
      <c r="GU228" s="675"/>
      <c r="GV228" s="675"/>
      <c r="GW228" s="675"/>
      <c r="GX228" s="675"/>
      <c r="GY228" s="675"/>
      <c r="GZ228" s="675"/>
      <c r="HA228" s="675"/>
      <c r="HB228" s="675"/>
      <c r="HC228" s="675"/>
      <c r="HD228" s="675"/>
      <c r="HE228" s="675"/>
      <c r="HF228" s="675"/>
      <c r="HG228" s="675"/>
      <c r="HH228" s="675"/>
      <c r="HI228" s="675"/>
      <c r="HJ228" s="675"/>
      <c r="HK228" s="675"/>
      <c r="HL228" s="675"/>
      <c r="HM228" s="675"/>
      <c r="HN228" s="675"/>
      <c r="HO228" s="675"/>
      <c r="HP228" s="675"/>
      <c r="HQ228" s="675"/>
      <c r="HR228" s="675"/>
      <c r="HS228" s="675"/>
      <c r="HT228" s="675"/>
      <c r="HU228" s="675"/>
      <c r="HV228" s="675"/>
      <c r="HW228" s="675"/>
      <c r="HX228" s="675"/>
      <c r="HY228" s="675"/>
      <c r="HZ228" s="675"/>
      <c r="IA228" s="675"/>
      <c r="IB228" s="675"/>
      <c r="IC228" s="675"/>
      <c r="ID228" s="675"/>
      <c r="IE228" s="675"/>
      <c r="IF228" s="675"/>
      <c r="IG228" s="675"/>
      <c r="IH228" s="675"/>
      <c r="II228" s="675"/>
      <c r="IJ228" s="675"/>
      <c r="IK228" s="675"/>
      <c r="IL228" s="675"/>
      <c r="IM228" s="675"/>
      <c r="IN228" s="675"/>
      <c r="IO228" s="675"/>
      <c r="IP228" s="675"/>
      <c r="IQ228" s="675"/>
      <c r="IR228" s="675"/>
      <c r="IS228" s="675"/>
      <c r="IT228" s="675"/>
      <c r="IU228" s="675"/>
      <c r="IV228" s="675"/>
      <c r="IW228" s="675"/>
      <c r="IX228" s="675"/>
      <c r="IY228" s="675"/>
      <c r="IZ228" s="675"/>
      <c r="JA228" s="675"/>
      <c r="JB228" s="675"/>
      <c r="JC228" s="675"/>
      <c r="JD228" s="675"/>
      <c r="JE228" s="675"/>
      <c r="JF228" s="675"/>
      <c r="JG228" s="675"/>
      <c r="JH228" s="675"/>
      <c r="JI228" s="675"/>
      <c r="JJ228" s="675"/>
      <c r="JK228" s="675"/>
      <c r="JL228" s="675"/>
      <c r="JM228" s="675"/>
      <c r="JN228" s="675"/>
      <c r="JO228" s="675"/>
      <c r="JP228" s="675"/>
      <c r="JQ228" s="675"/>
      <c r="JR228" s="675"/>
      <c r="JS228" s="675"/>
      <c r="JT228" s="675"/>
      <c r="JU228" s="675"/>
      <c r="JV228" s="675"/>
      <c r="JW228" s="675"/>
      <c r="JX228" s="675"/>
      <c r="JY228" s="675"/>
      <c r="JZ228" s="675"/>
      <c r="KA228" s="675"/>
      <c r="KB228" s="675"/>
      <c r="KC228" s="675"/>
      <c r="KD228" s="675"/>
      <c r="KE228" s="675"/>
      <c r="KF228" s="675"/>
      <c r="KG228" s="675"/>
      <c r="KH228" s="675"/>
      <c r="KI228" s="675"/>
      <c r="KJ228" s="675"/>
      <c r="KK228" s="675"/>
      <c r="KL228" s="675"/>
      <c r="KM228" s="675"/>
      <c r="KN228" s="675"/>
      <c r="KO228" s="675"/>
      <c r="KP228" s="675"/>
      <c r="KQ228" s="675"/>
      <c r="KR228" s="675"/>
      <c r="KS228" s="675"/>
      <c r="KT228" s="675"/>
      <c r="KU228" s="675"/>
      <c r="KV228" s="675"/>
      <c r="KW228" s="675"/>
      <c r="KX228" s="675"/>
      <c r="KY228" s="675"/>
      <c r="KZ228" s="675"/>
      <c r="LA228" s="675"/>
      <c r="LB228" s="675"/>
      <c r="LC228" s="675"/>
      <c r="LD228" s="675"/>
      <c r="LE228" s="675"/>
      <c r="LF228" s="675"/>
      <c r="LG228" s="675"/>
      <c r="LH228" s="675"/>
      <c r="LI228" s="675"/>
      <c r="LJ228" s="675"/>
      <c r="LK228" s="675"/>
      <c r="LL228" s="675"/>
      <c r="LM228" s="675"/>
      <c r="LN228" s="675"/>
      <c r="LO228" s="675"/>
      <c r="LP228" s="675"/>
      <c r="LQ228" s="675"/>
      <c r="LR228" s="675"/>
      <c r="LS228" s="675"/>
      <c r="LT228" s="675"/>
      <c r="LU228" s="675"/>
      <c r="LV228" s="675"/>
      <c r="LW228" s="675"/>
      <c r="LX228" s="675"/>
    </row>
    <row r="229" spans="1:336" s="758" customFormat="1" ht="75" customHeight="1" x14ac:dyDescent="0.2">
      <c r="A229" s="696"/>
      <c r="B229" s="697"/>
      <c r="C229" s="698"/>
      <c r="D229" s="1629"/>
      <c r="E229" s="1629"/>
      <c r="F229" s="698"/>
      <c r="G229" s="700"/>
      <c r="H229" s="1629"/>
      <c r="I229" s="698"/>
      <c r="J229" s="3340"/>
      <c r="K229" s="3390"/>
      <c r="L229" s="3390"/>
      <c r="M229" s="3387"/>
      <c r="N229" s="3387"/>
      <c r="O229" s="3387"/>
      <c r="P229" s="3390"/>
      <c r="Q229" s="3468"/>
      <c r="R229" s="3441"/>
      <c r="S229" s="3390"/>
      <c r="T229" s="3390"/>
      <c r="U229" s="1229" t="s">
        <v>844</v>
      </c>
      <c r="V229" s="1230">
        <v>36200000</v>
      </c>
      <c r="W229" s="1534">
        <v>61</v>
      </c>
      <c r="X229" s="1505" t="s">
        <v>700</v>
      </c>
      <c r="Y229" s="3387"/>
      <c r="Z229" s="3387"/>
      <c r="AA229" s="3386"/>
      <c r="AB229" s="3386"/>
      <c r="AC229" s="3386"/>
      <c r="AD229" s="3386"/>
      <c r="AE229" s="3386"/>
      <c r="AF229" s="3386"/>
      <c r="AG229" s="3386"/>
      <c r="AH229" s="3386"/>
      <c r="AI229" s="3386"/>
      <c r="AJ229" s="3386"/>
      <c r="AK229" s="3386"/>
      <c r="AL229" s="3386"/>
      <c r="AM229" s="3386"/>
      <c r="AN229" s="3386"/>
      <c r="AO229" s="3416"/>
      <c r="AP229" s="3416"/>
      <c r="AQ229" s="3408"/>
      <c r="AR229" s="699"/>
      <c r="AS229" s="699"/>
      <c r="AT229" s="699"/>
      <c r="AU229" s="699"/>
      <c r="AV229" s="699"/>
      <c r="AW229" s="699"/>
      <c r="AX229" s="699"/>
      <c r="AY229" s="699"/>
      <c r="AZ229" s="699"/>
      <c r="BA229" s="699"/>
      <c r="BB229" s="699"/>
      <c r="BC229" s="699"/>
      <c r="BD229" s="699"/>
      <c r="BE229" s="699"/>
      <c r="BF229" s="699"/>
      <c r="BG229" s="699"/>
      <c r="BH229" s="699"/>
      <c r="BI229" s="699"/>
      <c r="BJ229" s="699"/>
      <c r="BK229" s="699"/>
      <c r="BL229" s="699"/>
      <c r="BM229" s="699"/>
      <c r="BN229" s="699"/>
      <c r="BO229" s="699"/>
      <c r="BP229" s="699"/>
      <c r="BQ229" s="699"/>
      <c r="BR229" s="699"/>
      <c r="BS229" s="675"/>
      <c r="BT229" s="675"/>
      <c r="BU229" s="675"/>
      <c r="BV229" s="675"/>
      <c r="BW229" s="675"/>
      <c r="BX229" s="675"/>
      <c r="BY229" s="675"/>
      <c r="BZ229" s="675"/>
      <c r="CA229" s="675"/>
      <c r="CB229" s="675"/>
      <c r="CC229" s="675"/>
      <c r="CD229" s="675"/>
      <c r="CE229" s="675"/>
      <c r="CF229" s="675"/>
      <c r="CG229" s="675"/>
      <c r="CH229" s="675"/>
      <c r="CI229" s="675"/>
      <c r="CJ229" s="675"/>
      <c r="CK229" s="675"/>
      <c r="CL229" s="675"/>
      <c r="CM229" s="675"/>
      <c r="CN229" s="675"/>
      <c r="CO229" s="675"/>
      <c r="CP229" s="675"/>
      <c r="CQ229" s="675"/>
      <c r="CR229" s="675"/>
      <c r="CS229" s="675"/>
      <c r="CT229" s="675"/>
      <c r="CU229" s="675"/>
      <c r="CV229" s="675"/>
      <c r="CW229" s="675"/>
      <c r="CX229" s="675"/>
      <c r="CY229" s="675"/>
      <c r="CZ229" s="675"/>
      <c r="DA229" s="675"/>
      <c r="DB229" s="675"/>
      <c r="DC229" s="675"/>
      <c r="DD229" s="675"/>
      <c r="DE229" s="675"/>
      <c r="DF229" s="675"/>
      <c r="DG229" s="675"/>
      <c r="DH229" s="675"/>
      <c r="DI229" s="675"/>
      <c r="DJ229" s="675"/>
      <c r="DK229" s="675"/>
      <c r="DL229" s="675"/>
      <c r="DM229" s="675"/>
      <c r="DN229" s="675"/>
      <c r="DO229" s="675"/>
      <c r="DP229" s="675"/>
      <c r="DQ229" s="675"/>
      <c r="DR229" s="675"/>
      <c r="DS229" s="675"/>
      <c r="DT229" s="675"/>
      <c r="DU229" s="675"/>
      <c r="DV229" s="675"/>
      <c r="DW229" s="675"/>
      <c r="DX229" s="675"/>
      <c r="DY229" s="675"/>
      <c r="DZ229" s="675"/>
      <c r="EA229" s="675"/>
      <c r="EB229" s="675"/>
      <c r="EC229" s="675"/>
      <c r="ED229" s="675"/>
      <c r="EE229" s="675"/>
      <c r="EF229" s="675"/>
      <c r="EG229" s="675"/>
      <c r="EH229" s="675"/>
      <c r="EI229" s="675"/>
      <c r="EJ229" s="675"/>
      <c r="EK229" s="675"/>
      <c r="EL229" s="675"/>
      <c r="EM229" s="675"/>
      <c r="EN229" s="675"/>
      <c r="EO229" s="675"/>
      <c r="EP229" s="675"/>
      <c r="EQ229" s="675"/>
      <c r="ER229" s="675"/>
      <c r="ES229" s="675"/>
      <c r="ET229" s="675"/>
      <c r="EU229" s="675"/>
      <c r="EV229" s="675"/>
      <c r="EW229" s="675"/>
      <c r="EX229" s="675"/>
      <c r="EY229" s="675"/>
      <c r="EZ229" s="675"/>
      <c r="FA229" s="675"/>
      <c r="FB229" s="675"/>
      <c r="FC229" s="675"/>
      <c r="FD229" s="675"/>
      <c r="FE229" s="675"/>
      <c r="FF229" s="675"/>
      <c r="FG229" s="675"/>
      <c r="FH229" s="675"/>
      <c r="FI229" s="675"/>
      <c r="FJ229" s="675"/>
      <c r="FK229" s="675"/>
      <c r="FL229" s="675"/>
      <c r="FM229" s="675"/>
      <c r="FN229" s="675"/>
      <c r="FO229" s="675"/>
      <c r="FP229" s="675"/>
      <c r="FQ229" s="675"/>
      <c r="FR229" s="675"/>
      <c r="FS229" s="675"/>
      <c r="FT229" s="675"/>
      <c r="FU229" s="675"/>
      <c r="FV229" s="675"/>
      <c r="FW229" s="675"/>
      <c r="FX229" s="675"/>
      <c r="FY229" s="675"/>
      <c r="FZ229" s="675"/>
      <c r="GA229" s="675"/>
      <c r="GB229" s="675"/>
      <c r="GC229" s="675"/>
      <c r="GD229" s="675"/>
      <c r="GE229" s="675"/>
      <c r="GF229" s="675"/>
      <c r="GG229" s="675"/>
      <c r="GH229" s="675"/>
      <c r="GI229" s="675"/>
      <c r="GJ229" s="675"/>
      <c r="GK229" s="675"/>
      <c r="GL229" s="675"/>
      <c r="GM229" s="675"/>
      <c r="GN229" s="675"/>
      <c r="GO229" s="675"/>
      <c r="GP229" s="675"/>
      <c r="GQ229" s="675"/>
      <c r="GR229" s="675"/>
      <c r="GS229" s="675"/>
      <c r="GT229" s="675"/>
      <c r="GU229" s="675"/>
      <c r="GV229" s="675"/>
      <c r="GW229" s="675"/>
      <c r="GX229" s="675"/>
      <c r="GY229" s="675"/>
      <c r="GZ229" s="675"/>
      <c r="HA229" s="675"/>
      <c r="HB229" s="675"/>
      <c r="HC229" s="675"/>
      <c r="HD229" s="675"/>
      <c r="HE229" s="675"/>
      <c r="HF229" s="675"/>
      <c r="HG229" s="675"/>
      <c r="HH229" s="675"/>
      <c r="HI229" s="675"/>
      <c r="HJ229" s="675"/>
      <c r="HK229" s="675"/>
      <c r="HL229" s="675"/>
      <c r="HM229" s="675"/>
      <c r="HN229" s="675"/>
      <c r="HO229" s="675"/>
      <c r="HP229" s="675"/>
      <c r="HQ229" s="675"/>
      <c r="HR229" s="675"/>
      <c r="HS229" s="675"/>
      <c r="HT229" s="675"/>
      <c r="HU229" s="675"/>
      <c r="HV229" s="675"/>
      <c r="HW229" s="675"/>
      <c r="HX229" s="675"/>
      <c r="HY229" s="675"/>
      <c r="HZ229" s="675"/>
      <c r="IA229" s="675"/>
      <c r="IB229" s="675"/>
      <c r="IC229" s="675"/>
      <c r="ID229" s="675"/>
      <c r="IE229" s="675"/>
      <c r="IF229" s="675"/>
      <c r="IG229" s="675"/>
      <c r="IH229" s="675"/>
      <c r="II229" s="675"/>
      <c r="IJ229" s="675"/>
      <c r="IK229" s="675"/>
      <c r="IL229" s="675"/>
      <c r="IM229" s="675"/>
      <c r="IN229" s="675"/>
      <c r="IO229" s="675"/>
      <c r="IP229" s="675"/>
      <c r="IQ229" s="675"/>
      <c r="IR229" s="675"/>
      <c r="IS229" s="675"/>
      <c r="IT229" s="675"/>
      <c r="IU229" s="675"/>
      <c r="IV229" s="675"/>
      <c r="IW229" s="675"/>
      <c r="IX229" s="675"/>
      <c r="IY229" s="675"/>
      <c r="IZ229" s="675"/>
      <c r="JA229" s="675"/>
      <c r="JB229" s="675"/>
      <c r="JC229" s="675"/>
      <c r="JD229" s="675"/>
      <c r="JE229" s="675"/>
      <c r="JF229" s="675"/>
      <c r="JG229" s="675"/>
      <c r="JH229" s="675"/>
      <c r="JI229" s="675"/>
      <c r="JJ229" s="675"/>
      <c r="JK229" s="675"/>
      <c r="JL229" s="675"/>
      <c r="JM229" s="675"/>
      <c r="JN229" s="675"/>
      <c r="JO229" s="675"/>
      <c r="JP229" s="675"/>
      <c r="JQ229" s="675"/>
      <c r="JR229" s="675"/>
      <c r="JS229" s="675"/>
      <c r="JT229" s="675"/>
      <c r="JU229" s="675"/>
      <c r="JV229" s="675"/>
      <c r="JW229" s="675"/>
      <c r="JX229" s="675"/>
      <c r="JY229" s="675"/>
      <c r="JZ229" s="675"/>
      <c r="KA229" s="675"/>
      <c r="KB229" s="675"/>
      <c r="KC229" s="675"/>
      <c r="KD229" s="675"/>
      <c r="KE229" s="675"/>
      <c r="KF229" s="675"/>
      <c r="KG229" s="675"/>
      <c r="KH229" s="675"/>
      <c r="KI229" s="675"/>
      <c r="KJ229" s="675"/>
      <c r="KK229" s="675"/>
      <c r="KL229" s="675"/>
      <c r="KM229" s="675"/>
      <c r="KN229" s="675"/>
      <c r="KO229" s="675"/>
      <c r="KP229" s="675"/>
      <c r="KQ229" s="675"/>
      <c r="KR229" s="675"/>
      <c r="KS229" s="675"/>
      <c r="KT229" s="675"/>
      <c r="KU229" s="675"/>
      <c r="KV229" s="675"/>
      <c r="KW229" s="675"/>
      <c r="KX229" s="675"/>
      <c r="KY229" s="675"/>
      <c r="KZ229" s="675"/>
      <c r="LA229" s="675"/>
      <c r="LB229" s="675"/>
      <c r="LC229" s="675"/>
      <c r="LD229" s="675"/>
      <c r="LE229" s="675"/>
      <c r="LF229" s="675"/>
      <c r="LG229" s="675"/>
      <c r="LH229" s="675"/>
      <c r="LI229" s="675"/>
      <c r="LJ229" s="675"/>
      <c r="LK229" s="675"/>
      <c r="LL229" s="675"/>
      <c r="LM229" s="675"/>
      <c r="LN229" s="675"/>
      <c r="LO229" s="675"/>
      <c r="LP229" s="675"/>
      <c r="LQ229" s="675"/>
      <c r="LR229" s="675"/>
      <c r="LS229" s="675"/>
      <c r="LT229" s="675"/>
      <c r="LU229" s="675"/>
      <c r="LV229" s="675"/>
      <c r="LW229" s="675"/>
      <c r="LX229" s="675"/>
    </row>
    <row r="230" spans="1:336" ht="24" customHeight="1" x14ac:dyDescent="0.2">
      <c r="A230" s="684"/>
      <c r="C230" s="705"/>
      <c r="D230" s="1630">
        <v>13</v>
      </c>
      <c r="E230" s="676" t="s">
        <v>845</v>
      </c>
      <c r="F230" s="676"/>
      <c r="G230" s="676"/>
      <c r="H230" s="676"/>
      <c r="I230" s="676"/>
      <c r="J230" s="678"/>
      <c r="K230" s="677"/>
      <c r="L230" s="676"/>
      <c r="M230" s="676"/>
      <c r="N230" s="678"/>
      <c r="O230" s="676"/>
      <c r="P230" s="677"/>
      <c r="Q230" s="676"/>
      <c r="R230" s="708"/>
      <c r="S230" s="676"/>
      <c r="T230" s="677"/>
      <c r="U230" s="677"/>
      <c r="V230" s="709"/>
      <c r="W230" s="710"/>
      <c r="X230" s="678"/>
      <c r="Y230" s="678"/>
      <c r="Z230" s="678"/>
      <c r="AA230" s="678"/>
      <c r="AB230" s="678"/>
      <c r="AC230" s="678"/>
      <c r="AD230" s="678"/>
      <c r="AE230" s="678"/>
      <c r="AF230" s="678"/>
      <c r="AG230" s="678"/>
      <c r="AH230" s="678"/>
      <c r="AI230" s="678"/>
      <c r="AJ230" s="678"/>
      <c r="AK230" s="678"/>
      <c r="AL230" s="678"/>
      <c r="AM230" s="678"/>
      <c r="AN230" s="678"/>
      <c r="AO230" s="676"/>
      <c r="AP230" s="676"/>
      <c r="AQ230" s="707"/>
    </row>
    <row r="231" spans="1:336" ht="24" customHeight="1" x14ac:dyDescent="0.2">
      <c r="A231" s="684"/>
      <c r="B231" s="685"/>
      <c r="C231" s="686"/>
      <c r="D231" s="3457"/>
      <c r="E231" s="3458"/>
      <c r="F231" s="3458"/>
      <c r="G231" s="1628">
        <v>47</v>
      </c>
      <c r="H231" s="688" t="s">
        <v>846</v>
      </c>
      <c r="I231" s="688"/>
      <c r="J231" s="690"/>
      <c r="K231" s="689"/>
      <c r="L231" s="688"/>
      <c r="M231" s="688"/>
      <c r="N231" s="690"/>
      <c r="O231" s="688"/>
      <c r="P231" s="689"/>
      <c r="Q231" s="688"/>
      <c r="R231" s="712"/>
      <c r="S231" s="688"/>
      <c r="T231" s="689"/>
      <c r="U231" s="689"/>
      <c r="V231" s="713"/>
      <c r="W231" s="714"/>
      <c r="X231" s="690"/>
      <c r="Y231" s="690"/>
      <c r="Z231" s="690"/>
      <c r="AA231" s="690"/>
      <c r="AB231" s="690"/>
      <c r="AC231" s="690"/>
      <c r="AD231" s="690"/>
      <c r="AE231" s="690"/>
      <c r="AF231" s="690"/>
      <c r="AG231" s="690"/>
      <c r="AH231" s="690"/>
      <c r="AI231" s="690"/>
      <c r="AJ231" s="690"/>
      <c r="AK231" s="690"/>
      <c r="AL231" s="690"/>
      <c r="AM231" s="690"/>
      <c r="AN231" s="690"/>
      <c r="AO231" s="688"/>
      <c r="AP231" s="688"/>
      <c r="AQ231" s="695"/>
    </row>
    <row r="232" spans="1:336" ht="69" customHeight="1" x14ac:dyDescent="0.2">
      <c r="A232" s="684"/>
      <c r="B232" s="685"/>
      <c r="C232" s="686"/>
      <c r="D232" s="3459"/>
      <c r="E232" s="3460"/>
      <c r="F232" s="3460"/>
      <c r="G232" s="3358"/>
      <c r="H232" s="3358"/>
      <c r="I232" s="3358"/>
      <c r="J232" s="3348">
        <v>163</v>
      </c>
      <c r="K232" s="3463" t="s">
        <v>847</v>
      </c>
      <c r="L232" s="3324" t="s">
        <v>848</v>
      </c>
      <c r="M232" s="3358">
        <v>12</v>
      </c>
      <c r="N232" s="3465" t="s">
        <v>849</v>
      </c>
      <c r="O232" s="3358" t="s">
        <v>2009</v>
      </c>
      <c r="P232" s="3324" t="s">
        <v>850</v>
      </c>
      <c r="Q232" s="3469">
        <f>(V232+V233)/R232</f>
        <v>4.4482091807734343E-3</v>
      </c>
      <c r="R232" s="3359">
        <f>SUM(V232+V233+V235+V237+V238)</f>
        <v>21796187198</v>
      </c>
      <c r="S232" s="3342" t="s">
        <v>851</v>
      </c>
      <c r="T232" s="3342" t="s">
        <v>852</v>
      </c>
      <c r="U232" s="1215" t="s">
        <v>853</v>
      </c>
      <c r="V232" s="906">
        <v>48477000</v>
      </c>
      <c r="W232" s="3472">
        <v>20</v>
      </c>
      <c r="X232" s="3358" t="s">
        <v>854</v>
      </c>
      <c r="Y232" s="3358">
        <v>292684</v>
      </c>
      <c r="Z232" s="3358">
        <v>282326</v>
      </c>
      <c r="AA232" s="3410">
        <v>135912</v>
      </c>
      <c r="AB232" s="3410">
        <v>45122</v>
      </c>
      <c r="AC232" s="3410">
        <f>SUM(AC221)</f>
        <v>365607</v>
      </c>
      <c r="AD232" s="3410">
        <f>SUM(AD221)</f>
        <v>75612</v>
      </c>
      <c r="AE232" s="3410">
        <v>2145</v>
      </c>
      <c r="AF232" s="3410">
        <v>12718</v>
      </c>
      <c r="AG232" s="3410">
        <v>26</v>
      </c>
      <c r="AH232" s="3410">
        <v>37</v>
      </c>
      <c r="AI232" s="3410" t="s">
        <v>504</v>
      </c>
      <c r="AJ232" s="3410" t="s">
        <v>504</v>
      </c>
      <c r="AK232" s="3410">
        <v>53164</v>
      </c>
      <c r="AL232" s="3410">
        <v>16982</v>
      </c>
      <c r="AM232" s="3410">
        <v>60013</v>
      </c>
      <c r="AN232" s="3422">
        <v>575010</v>
      </c>
      <c r="AO232" s="3319">
        <v>43467</v>
      </c>
      <c r="AP232" s="3319">
        <v>43830</v>
      </c>
      <c r="AQ232" s="3407" t="s">
        <v>2021</v>
      </c>
      <c r="AR232" s="701"/>
    </row>
    <row r="233" spans="1:336" ht="69" customHeight="1" x14ac:dyDescent="0.2">
      <c r="A233" s="684"/>
      <c r="B233" s="685"/>
      <c r="C233" s="686"/>
      <c r="D233" s="3459"/>
      <c r="E233" s="3460"/>
      <c r="F233" s="3460"/>
      <c r="G233" s="3358"/>
      <c r="H233" s="3358"/>
      <c r="I233" s="3358"/>
      <c r="J233" s="3348"/>
      <c r="K233" s="3464"/>
      <c r="L233" s="3324"/>
      <c r="M233" s="3358"/>
      <c r="N233" s="3466"/>
      <c r="O233" s="3358"/>
      <c r="P233" s="3324"/>
      <c r="Q233" s="3469"/>
      <c r="R233" s="3359"/>
      <c r="S233" s="3390"/>
      <c r="T233" s="3344"/>
      <c r="U233" s="1215" t="s">
        <v>855</v>
      </c>
      <c r="V233" s="906">
        <v>48477000</v>
      </c>
      <c r="W233" s="3472"/>
      <c r="X233" s="3358"/>
      <c r="Y233" s="3358"/>
      <c r="Z233" s="3358"/>
      <c r="AA233" s="3410"/>
      <c r="AB233" s="3410"/>
      <c r="AC233" s="3410"/>
      <c r="AD233" s="3410"/>
      <c r="AE233" s="3410"/>
      <c r="AF233" s="3410"/>
      <c r="AG233" s="3410"/>
      <c r="AH233" s="3410"/>
      <c r="AI233" s="3410"/>
      <c r="AJ233" s="3410"/>
      <c r="AK233" s="3410"/>
      <c r="AL233" s="3410"/>
      <c r="AM233" s="3410"/>
      <c r="AN233" s="3423"/>
      <c r="AO233" s="3319"/>
      <c r="AP233" s="3319"/>
      <c r="AQ233" s="3408"/>
      <c r="AR233" s="701"/>
    </row>
    <row r="234" spans="1:336" ht="35.1" customHeight="1" x14ac:dyDescent="0.2">
      <c r="A234" s="684"/>
      <c r="B234" s="685"/>
      <c r="C234" s="686"/>
      <c r="D234" s="3459"/>
      <c r="E234" s="3460"/>
      <c r="F234" s="3460"/>
      <c r="G234" s="711">
        <v>48</v>
      </c>
      <c r="H234" s="688" t="s">
        <v>856</v>
      </c>
      <c r="I234" s="688"/>
      <c r="J234" s="690"/>
      <c r="K234" s="689"/>
      <c r="L234" s="688"/>
      <c r="M234" s="688"/>
      <c r="N234" s="690"/>
      <c r="O234" s="3358"/>
      <c r="P234" s="3324"/>
      <c r="Q234" s="997"/>
      <c r="R234" s="3359"/>
      <c r="S234" s="3390"/>
      <c r="T234" s="689"/>
      <c r="U234" s="689"/>
      <c r="V234" s="713"/>
      <c r="W234" s="691"/>
      <c r="X234" s="690"/>
      <c r="Y234" s="3358"/>
      <c r="Z234" s="3358"/>
      <c r="AA234" s="3410"/>
      <c r="AB234" s="3410"/>
      <c r="AC234" s="3410"/>
      <c r="AD234" s="3410"/>
      <c r="AE234" s="3410"/>
      <c r="AF234" s="3410"/>
      <c r="AG234" s="3410"/>
      <c r="AH234" s="3410"/>
      <c r="AI234" s="3410"/>
      <c r="AJ234" s="3410"/>
      <c r="AK234" s="3410"/>
      <c r="AL234" s="3410"/>
      <c r="AM234" s="3410"/>
      <c r="AN234" s="3423"/>
      <c r="AO234" s="3319"/>
      <c r="AP234" s="3319"/>
      <c r="AQ234" s="3408"/>
    </row>
    <row r="235" spans="1:336" ht="133.5" customHeight="1" x14ac:dyDescent="0.2">
      <c r="A235" s="684"/>
      <c r="B235" s="685"/>
      <c r="C235" s="686"/>
      <c r="D235" s="3459"/>
      <c r="E235" s="3460"/>
      <c r="F235" s="3460"/>
      <c r="G235" s="1201"/>
      <c r="H235" s="1202"/>
      <c r="I235" s="1203"/>
      <c r="J235" s="1512">
        <v>164</v>
      </c>
      <c r="K235" s="998" t="s">
        <v>857</v>
      </c>
      <c r="L235" s="998" t="s">
        <v>858</v>
      </c>
      <c r="M235" s="1372">
        <v>12</v>
      </c>
      <c r="N235" s="1216" t="s">
        <v>859</v>
      </c>
      <c r="O235" s="3358"/>
      <c r="P235" s="3324"/>
      <c r="Q235" s="1374">
        <f>V235/R232</f>
        <v>0.99258631803204422</v>
      </c>
      <c r="R235" s="3359"/>
      <c r="S235" s="3390"/>
      <c r="T235" s="998" t="s">
        <v>860</v>
      </c>
      <c r="U235" s="656" t="s">
        <v>861</v>
      </c>
      <c r="V235" s="903">
        <v>21634597198</v>
      </c>
      <c r="W235" s="1217">
        <v>154</v>
      </c>
      <c r="X235" s="1216" t="s">
        <v>862</v>
      </c>
      <c r="Y235" s="3358"/>
      <c r="Z235" s="3358"/>
      <c r="AA235" s="3410"/>
      <c r="AB235" s="3410"/>
      <c r="AC235" s="3410"/>
      <c r="AD235" s="3410"/>
      <c r="AE235" s="3410"/>
      <c r="AF235" s="3410"/>
      <c r="AG235" s="3410"/>
      <c r="AH235" s="3410"/>
      <c r="AI235" s="3410"/>
      <c r="AJ235" s="3410"/>
      <c r="AK235" s="3410"/>
      <c r="AL235" s="3410"/>
      <c r="AM235" s="3410"/>
      <c r="AN235" s="3423"/>
      <c r="AO235" s="3319"/>
      <c r="AP235" s="3319"/>
      <c r="AQ235" s="3408"/>
    </row>
    <row r="236" spans="1:336" ht="35.1" customHeight="1" x14ac:dyDescent="0.2">
      <c r="A236" s="684"/>
      <c r="B236" s="685"/>
      <c r="C236" s="686"/>
      <c r="D236" s="3459"/>
      <c r="E236" s="3460"/>
      <c r="F236" s="3460"/>
      <c r="G236" s="711">
        <v>49</v>
      </c>
      <c r="H236" s="688" t="s">
        <v>863</v>
      </c>
      <c r="I236" s="688"/>
      <c r="J236" s="690"/>
      <c r="K236" s="689"/>
      <c r="L236" s="688"/>
      <c r="M236" s="688"/>
      <c r="N236" s="690"/>
      <c r="O236" s="3358"/>
      <c r="P236" s="3324"/>
      <c r="Q236" s="997"/>
      <c r="R236" s="3359"/>
      <c r="S236" s="3390"/>
      <c r="T236" s="689"/>
      <c r="U236" s="689"/>
      <c r="V236" s="713"/>
      <c r="W236" s="691"/>
      <c r="X236" s="690"/>
      <c r="Y236" s="3358"/>
      <c r="Z236" s="3358"/>
      <c r="AA236" s="3410"/>
      <c r="AB236" s="3410"/>
      <c r="AC236" s="3410"/>
      <c r="AD236" s="3410"/>
      <c r="AE236" s="3410"/>
      <c r="AF236" s="3410"/>
      <c r="AG236" s="3410"/>
      <c r="AH236" s="3410"/>
      <c r="AI236" s="3410"/>
      <c r="AJ236" s="3410"/>
      <c r="AK236" s="3410"/>
      <c r="AL236" s="3410"/>
      <c r="AM236" s="3410"/>
      <c r="AN236" s="3423"/>
      <c r="AO236" s="3319"/>
      <c r="AP236" s="3319"/>
      <c r="AQ236" s="3408"/>
    </row>
    <row r="237" spans="1:336" ht="47.25" customHeight="1" x14ac:dyDescent="0.2">
      <c r="A237" s="684"/>
      <c r="B237" s="685"/>
      <c r="C237" s="686"/>
      <c r="D237" s="3459"/>
      <c r="E237" s="3460"/>
      <c r="F237" s="3460"/>
      <c r="G237" s="3358"/>
      <c r="H237" s="3358"/>
      <c r="I237" s="3358"/>
      <c r="J237" s="3348">
        <v>165</v>
      </c>
      <c r="K237" s="3467" t="s">
        <v>864</v>
      </c>
      <c r="L237" s="3324" t="s">
        <v>865</v>
      </c>
      <c r="M237" s="3358">
        <v>12</v>
      </c>
      <c r="N237" s="3358" t="s">
        <v>866</v>
      </c>
      <c r="O237" s="3358"/>
      <c r="P237" s="3324"/>
      <c r="Q237" s="3469">
        <f>(V237+V238)/R232</f>
        <v>2.9654727871822897E-3</v>
      </c>
      <c r="R237" s="3359"/>
      <c r="S237" s="3390"/>
      <c r="T237" s="3470" t="s">
        <v>867</v>
      </c>
      <c r="U237" s="1215" t="s">
        <v>868</v>
      </c>
      <c r="V237" s="907">
        <v>32318000</v>
      </c>
      <c r="W237" s="3472">
        <v>20</v>
      </c>
      <c r="X237" s="3358" t="s">
        <v>854</v>
      </c>
      <c r="Y237" s="3358"/>
      <c r="Z237" s="3358"/>
      <c r="AA237" s="3410"/>
      <c r="AB237" s="3410"/>
      <c r="AC237" s="3410"/>
      <c r="AD237" s="3410"/>
      <c r="AE237" s="3410"/>
      <c r="AF237" s="3410"/>
      <c r="AG237" s="3410"/>
      <c r="AH237" s="3410"/>
      <c r="AI237" s="3410"/>
      <c r="AJ237" s="3410"/>
      <c r="AK237" s="3410"/>
      <c r="AL237" s="3410"/>
      <c r="AM237" s="3410"/>
      <c r="AN237" s="3423"/>
      <c r="AO237" s="3319"/>
      <c r="AP237" s="3319"/>
      <c r="AQ237" s="3408"/>
    </row>
    <row r="238" spans="1:336" ht="56.25" customHeight="1" x14ac:dyDescent="0.2">
      <c r="A238" s="684"/>
      <c r="B238" s="685"/>
      <c r="C238" s="686"/>
      <c r="D238" s="3461"/>
      <c r="E238" s="3462"/>
      <c r="F238" s="3462"/>
      <c r="G238" s="3358"/>
      <c r="H238" s="3358"/>
      <c r="I238" s="3358"/>
      <c r="J238" s="3348"/>
      <c r="K238" s="3467"/>
      <c r="L238" s="3324"/>
      <c r="M238" s="3358"/>
      <c r="N238" s="3358"/>
      <c r="O238" s="3358"/>
      <c r="P238" s="3324"/>
      <c r="Q238" s="3469"/>
      <c r="R238" s="3359"/>
      <c r="S238" s="1510"/>
      <c r="T238" s="3471"/>
      <c r="U238" s="1215" t="s">
        <v>869</v>
      </c>
      <c r="V238" s="906">
        <v>32318000</v>
      </c>
      <c r="W238" s="3472"/>
      <c r="X238" s="3358"/>
      <c r="Y238" s="3358"/>
      <c r="Z238" s="3358"/>
      <c r="AA238" s="3410"/>
      <c r="AB238" s="3410"/>
      <c r="AC238" s="3410"/>
      <c r="AD238" s="3410"/>
      <c r="AE238" s="3410"/>
      <c r="AF238" s="3410"/>
      <c r="AG238" s="3410"/>
      <c r="AH238" s="3410"/>
      <c r="AI238" s="3410"/>
      <c r="AJ238" s="3410"/>
      <c r="AK238" s="3410"/>
      <c r="AL238" s="3410"/>
      <c r="AM238" s="3410"/>
      <c r="AN238" s="3424"/>
      <c r="AO238" s="3319"/>
      <c r="AP238" s="3319"/>
      <c r="AQ238" s="3409"/>
    </row>
    <row r="239" spans="1:336" ht="36" customHeight="1" x14ac:dyDescent="0.2">
      <c r="A239" s="684"/>
      <c r="C239" s="705"/>
      <c r="D239" s="1218">
        <v>14</v>
      </c>
      <c r="E239" s="1198" t="s">
        <v>870</v>
      </c>
      <c r="F239" s="1198"/>
      <c r="G239" s="676"/>
      <c r="H239" s="676"/>
      <c r="I239" s="676"/>
      <c r="J239" s="678"/>
      <c r="K239" s="677"/>
      <c r="L239" s="676"/>
      <c r="M239" s="676"/>
      <c r="N239" s="678"/>
      <c r="O239" s="676"/>
      <c r="P239" s="677"/>
      <c r="Q239" s="676"/>
      <c r="R239" s="708"/>
      <c r="S239" s="676"/>
      <c r="T239" s="677"/>
      <c r="U239" s="677"/>
      <c r="V239" s="709"/>
      <c r="W239" s="710"/>
      <c r="X239" s="678"/>
      <c r="Y239" s="678"/>
      <c r="Z239" s="678"/>
      <c r="AA239" s="678"/>
      <c r="AB239" s="678"/>
      <c r="AC239" s="678"/>
      <c r="AD239" s="678"/>
      <c r="AE239" s="678"/>
      <c r="AF239" s="678"/>
      <c r="AG239" s="678"/>
      <c r="AH239" s="678"/>
      <c r="AI239" s="678"/>
      <c r="AJ239" s="678"/>
      <c r="AK239" s="678"/>
      <c r="AL239" s="678"/>
      <c r="AM239" s="678"/>
      <c r="AN239" s="678"/>
      <c r="AO239" s="676"/>
      <c r="AP239" s="676"/>
      <c r="AQ239" s="683"/>
    </row>
    <row r="240" spans="1:336" ht="36" customHeight="1" x14ac:dyDescent="0.2">
      <c r="A240" s="684"/>
      <c r="B240" s="685"/>
      <c r="C240" s="686"/>
      <c r="D240" s="1199"/>
      <c r="E240" s="1199"/>
      <c r="F240" s="1200"/>
      <c r="G240" s="1219">
        <v>50</v>
      </c>
      <c r="H240" s="1220" t="s">
        <v>871</v>
      </c>
      <c r="I240" s="1220"/>
      <c r="J240" s="1222"/>
      <c r="K240" s="1221"/>
      <c r="L240" s="1220"/>
      <c r="M240" s="1220"/>
      <c r="N240" s="1222"/>
      <c r="O240" s="1220"/>
      <c r="P240" s="1221"/>
      <c r="Q240" s="1220"/>
      <c r="R240" s="1223"/>
      <c r="S240" s="1220"/>
      <c r="T240" s="1221"/>
      <c r="U240" s="1221"/>
      <c r="V240" s="1214"/>
      <c r="W240" s="1224"/>
      <c r="X240" s="1222"/>
      <c r="Y240" s="1222"/>
      <c r="Z240" s="1222"/>
      <c r="AA240" s="1222"/>
      <c r="AB240" s="1222"/>
      <c r="AC240" s="1222"/>
      <c r="AD240" s="1222"/>
      <c r="AE240" s="1222"/>
      <c r="AF240" s="1222"/>
      <c r="AG240" s="1222"/>
      <c r="AH240" s="1222"/>
      <c r="AI240" s="1222"/>
      <c r="AJ240" s="1222"/>
      <c r="AK240" s="1222"/>
      <c r="AL240" s="1222"/>
      <c r="AM240" s="1222"/>
      <c r="AN240" s="1222"/>
      <c r="AO240" s="1220"/>
      <c r="AP240" s="1220"/>
      <c r="AQ240" s="1225"/>
    </row>
    <row r="241" spans="1:340" s="760" customFormat="1" ht="37.5" customHeight="1" x14ac:dyDescent="0.2">
      <c r="A241" s="684"/>
      <c r="B241" s="685"/>
      <c r="C241" s="686"/>
      <c r="D241" s="685"/>
      <c r="E241" s="685"/>
      <c r="F241" s="686"/>
      <c r="G241" s="1199"/>
      <c r="H241" s="1199"/>
      <c r="I241" s="1200"/>
      <c r="J241" s="3340">
        <v>167</v>
      </c>
      <c r="K241" s="3342" t="s">
        <v>872</v>
      </c>
      <c r="L241" s="3342" t="s">
        <v>873</v>
      </c>
      <c r="M241" s="3497">
        <v>15</v>
      </c>
      <c r="N241" s="3334" t="s">
        <v>874</v>
      </c>
      <c r="O241" s="3493" t="s">
        <v>2010</v>
      </c>
      <c r="P241" s="3342" t="s">
        <v>875</v>
      </c>
      <c r="Q241" s="3345">
        <v>1</v>
      </c>
      <c r="R241" s="3337">
        <f>SUM(V241:V246)</f>
        <v>14398361530</v>
      </c>
      <c r="S241" s="3342" t="s">
        <v>876</v>
      </c>
      <c r="T241" s="3473" t="s">
        <v>877</v>
      </c>
      <c r="U241" s="3476" t="s">
        <v>878</v>
      </c>
      <c r="V241" s="910">
        <v>1530716729</v>
      </c>
      <c r="W241" s="1536">
        <v>110</v>
      </c>
      <c r="X241" s="1372" t="s">
        <v>2026</v>
      </c>
      <c r="Y241" s="3334">
        <v>292684</v>
      </c>
      <c r="Z241" s="3334">
        <v>282326</v>
      </c>
      <c r="AA241" s="3384">
        <v>135912</v>
      </c>
      <c r="AB241" s="3384">
        <v>45122</v>
      </c>
      <c r="AC241" s="3384">
        <f>SUM(AC232)</f>
        <v>365607</v>
      </c>
      <c r="AD241" s="3384">
        <f>SUM(AD232)</f>
        <v>75612</v>
      </c>
      <c r="AE241" s="3384">
        <v>2145</v>
      </c>
      <c r="AF241" s="3479">
        <v>12718</v>
      </c>
      <c r="AG241" s="3479">
        <v>26</v>
      </c>
      <c r="AH241" s="3479">
        <v>37</v>
      </c>
      <c r="AI241" s="3479" t="s">
        <v>504</v>
      </c>
      <c r="AJ241" s="3479" t="s">
        <v>504</v>
      </c>
      <c r="AK241" s="3479">
        <v>53164</v>
      </c>
      <c r="AL241" s="3479">
        <v>16982</v>
      </c>
      <c r="AM241" s="3479">
        <v>60013</v>
      </c>
      <c r="AN241" s="3384">
        <v>575010</v>
      </c>
      <c r="AO241" s="3414">
        <v>43467</v>
      </c>
      <c r="AP241" s="3414">
        <v>43830</v>
      </c>
      <c r="AQ241" s="3407" t="s">
        <v>2021</v>
      </c>
      <c r="AR241" s="701"/>
      <c r="AS241" s="675"/>
      <c r="AT241" s="675"/>
      <c r="AU241" s="675"/>
      <c r="AV241" s="675"/>
      <c r="AW241" s="675"/>
      <c r="AX241" s="675"/>
      <c r="AY241" s="675"/>
      <c r="AZ241" s="675"/>
      <c r="BA241" s="675"/>
      <c r="BB241" s="675"/>
      <c r="BC241" s="675"/>
      <c r="BD241" s="675"/>
      <c r="BE241" s="675"/>
      <c r="BF241" s="675"/>
      <c r="BG241" s="675"/>
      <c r="BH241" s="675"/>
      <c r="BI241" s="675"/>
      <c r="BJ241" s="675"/>
      <c r="BK241" s="675"/>
      <c r="BL241" s="675"/>
      <c r="BM241" s="675"/>
      <c r="BN241" s="675"/>
      <c r="BO241" s="675"/>
      <c r="BP241" s="675"/>
      <c r="BQ241" s="675"/>
      <c r="BR241" s="675"/>
      <c r="BS241" s="675"/>
      <c r="BT241" s="675"/>
      <c r="BU241" s="675"/>
      <c r="BV241" s="675"/>
      <c r="BW241" s="675"/>
      <c r="BX241" s="675"/>
      <c r="BY241" s="675"/>
      <c r="BZ241" s="675"/>
      <c r="CA241" s="675"/>
      <c r="CB241" s="675"/>
      <c r="CC241" s="675"/>
      <c r="CD241" s="675"/>
      <c r="CE241" s="675"/>
      <c r="CF241" s="675"/>
      <c r="CG241" s="675"/>
      <c r="CH241" s="675"/>
      <c r="CI241" s="675"/>
      <c r="CJ241" s="675"/>
      <c r="CK241" s="675"/>
      <c r="CL241" s="675"/>
      <c r="CM241" s="675"/>
      <c r="CN241" s="675"/>
      <c r="CO241" s="675"/>
      <c r="CP241" s="675"/>
      <c r="CQ241" s="675"/>
      <c r="CR241" s="675"/>
      <c r="CS241" s="675"/>
      <c r="CT241" s="675"/>
      <c r="CU241" s="675"/>
      <c r="CV241" s="675"/>
      <c r="CW241" s="675"/>
      <c r="CX241" s="675"/>
      <c r="CY241" s="675"/>
      <c r="CZ241" s="675"/>
      <c r="DA241" s="675"/>
      <c r="DB241" s="675"/>
      <c r="DC241" s="675"/>
      <c r="DD241" s="675"/>
      <c r="DE241" s="675"/>
      <c r="DF241" s="675"/>
      <c r="DG241" s="675"/>
      <c r="DH241" s="675"/>
      <c r="DI241" s="675"/>
      <c r="DJ241" s="675"/>
      <c r="DK241" s="675"/>
      <c r="DL241" s="675"/>
      <c r="DM241" s="675"/>
      <c r="DN241" s="675"/>
      <c r="DO241" s="675"/>
      <c r="DP241" s="675"/>
      <c r="DQ241" s="675"/>
      <c r="DR241" s="675"/>
      <c r="DS241" s="675"/>
      <c r="DT241" s="675"/>
      <c r="DU241" s="675"/>
      <c r="DV241" s="675"/>
      <c r="DW241" s="675"/>
      <c r="DX241" s="675"/>
      <c r="DY241" s="675"/>
      <c r="DZ241" s="675"/>
      <c r="EA241" s="675"/>
      <c r="EB241" s="675"/>
      <c r="EC241" s="675"/>
      <c r="ED241" s="675"/>
      <c r="EE241" s="675"/>
      <c r="EF241" s="675"/>
      <c r="EG241" s="675"/>
      <c r="EH241" s="675"/>
      <c r="EI241" s="675"/>
      <c r="EJ241" s="675"/>
      <c r="EK241" s="675"/>
      <c r="EL241" s="675"/>
      <c r="EM241" s="675"/>
      <c r="EN241" s="675"/>
      <c r="EO241" s="675"/>
      <c r="EP241" s="675"/>
      <c r="EQ241" s="675"/>
      <c r="ER241" s="675"/>
      <c r="ES241" s="675"/>
      <c r="ET241" s="675"/>
      <c r="EU241" s="675"/>
      <c r="EV241" s="675"/>
      <c r="EW241" s="675"/>
      <c r="EX241" s="675"/>
      <c r="EY241" s="675"/>
      <c r="EZ241" s="675"/>
      <c r="FA241" s="675"/>
      <c r="FB241" s="675"/>
      <c r="FC241" s="675"/>
      <c r="FD241" s="675"/>
      <c r="FE241" s="675"/>
      <c r="FF241" s="675"/>
      <c r="FG241" s="675"/>
      <c r="FH241" s="675"/>
      <c r="FI241" s="675"/>
      <c r="FJ241" s="675"/>
      <c r="FK241" s="675"/>
      <c r="FL241" s="675"/>
      <c r="FM241" s="675"/>
      <c r="FN241" s="675"/>
      <c r="FO241" s="675"/>
      <c r="FP241" s="675"/>
      <c r="FQ241" s="675"/>
      <c r="FR241" s="675"/>
      <c r="FS241" s="675"/>
      <c r="FT241" s="675"/>
      <c r="FU241" s="675"/>
      <c r="FV241" s="675"/>
      <c r="FW241" s="675"/>
      <c r="FX241" s="675"/>
      <c r="FY241" s="675"/>
      <c r="FZ241" s="675"/>
      <c r="GA241" s="675"/>
      <c r="GB241" s="675"/>
      <c r="GC241" s="675"/>
      <c r="GD241" s="675"/>
      <c r="GE241" s="675"/>
      <c r="GF241" s="675"/>
      <c r="GG241" s="675"/>
      <c r="GH241" s="675"/>
      <c r="GI241" s="675"/>
      <c r="GJ241" s="675"/>
      <c r="GK241" s="675"/>
      <c r="GL241" s="675"/>
      <c r="GM241" s="675"/>
      <c r="GN241" s="675"/>
      <c r="GO241" s="675"/>
      <c r="GP241" s="675"/>
      <c r="GQ241" s="675"/>
      <c r="GR241" s="675"/>
      <c r="GS241" s="675"/>
      <c r="GT241" s="675"/>
      <c r="GU241" s="675"/>
      <c r="GV241" s="675"/>
      <c r="GW241" s="675"/>
      <c r="GX241" s="675"/>
      <c r="GY241" s="675"/>
      <c r="GZ241" s="999"/>
      <c r="HA241" s="999"/>
      <c r="HB241" s="999"/>
      <c r="HC241" s="999"/>
      <c r="HD241" s="999"/>
      <c r="HE241" s="999"/>
      <c r="HF241" s="999"/>
      <c r="HG241" s="999"/>
      <c r="HH241" s="999"/>
      <c r="HI241" s="999"/>
      <c r="HJ241" s="999"/>
      <c r="HK241" s="999"/>
      <c r="HL241" s="999"/>
      <c r="HM241" s="999"/>
      <c r="HN241" s="999"/>
      <c r="HO241" s="999"/>
      <c r="HP241" s="999"/>
      <c r="HQ241" s="999"/>
      <c r="HR241" s="999"/>
      <c r="HS241" s="999"/>
      <c r="HT241" s="999"/>
      <c r="HU241" s="999"/>
      <c r="HV241" s="999"/>
      <c r="HW241" s="999"/>
      <c r="HX241" s="999"/>
      <c r="HY241" s="999"/>
      <c r="HZ241" s="999"/>
      <c r="IA241" s="999"/>
      <c r="IB241" s="999"/>
      <c r="IC241" s="999"/>
      <c r="ID241" s="999"/>
      <c r="IE241" s="999"/>
      <c r="IF241" s="999"/>
      <c r="IG241" s="999"/>
      <c r="IH241" s="999"/>
      <c r="II241" s="999"/>
      <c r="IJ241" s="999"/>
      <c r="IK241" s="999"/>
      <c r="IL241" s="999"/>
      <c r="IM241" s="999"/>
      <c r="IN241" s="999"/>
      <c r="IO241" s="999"/>
      <c r="IP241" s="999"/>
      <c r="IQ241" s="999"/>
      <c r="IR241" s="999"/>
      <c r="IS241" s="999"/>
      <c r="IT241" s="999"/>
      <c r="IU241" s="999"/>
      <c r="IV241" s="999"/>
      <c r="IW241" s="999"/>
      <c r="IX241" s="999"/>
      <c r="IY241" s="999"/>
      <c r="IZ241" s="999"/>
      <c r="JA241" s="999"/>
      <c r="JB241" s="999"/>
      <c r="JC241" s="999"/>
      <c r="JD241" s="999"/>
      <c r="JE241" s="999"/>
      <c r="JF241" s="999"/>
      <c r="JG241" s="999"/>
      <c r="JH241" s="999"/>
      <c r="JI241" s="999"/>
      <c r="JJ241" s="999"/>
      <c r="JK241" s="999"/>
      <c r="JL241" s="999"/>
      <c r="JM241" s="999"/>
      <c r="JN241" s="999"/>
      <c r="JO241" s="999"/>
      <c r="JP241" s="999"/>
      <c r="JQ241" s="999"/>
      <c r="JR241" s="999"/>
      <c r="JS241" s="999"/>
      <c r="JT241" s="999"/>
      <c r="JU241" s="999"/>
      <c r="JV241" s="999"/>
      <c r="JW241" s="999"/>
      <c r="JX241" s="999"/>
      <c r="JY241" s="999"/>
      <c r="JZ241" s="999"/>
      <c r="KA241" s="999"/>
      <c r="KB241" s="999"/>
      <c r="KC241" s="999"/>
      <c r="KD241" s="999"/>
      <c r="KE241" s="999"/>
      <c r="KF241" s="999"/>
      <c r="KG241" s="999"/>
      <c r="KH241" s="999"/>
      <c r="KI241" s="999"/>
      <c r="KJ241" s="999"/>
      <c r="KK241" s="999"/>
      <c r="KL241" s="999"/>
      <c r="KM241" s="999"/>
      <c r="KN241" s="999"/>
      <c r="KO241" s="999"/>
      <c r="KP241" s="999"/>
      <c r="KQ241" s="999"/>
      <c r="KR241" s="999"/>
      <c r="KS241" s="999"/>
      <c r="KT241" s="999"/>
      <c r="KU241" s="999"/>
      <c r="KV241" s="999"/>
      <c r="KW241" s="999"/>
      <c r="KX241" s="999"/>
      <c r="KY241" s="999"/>
      <c r="KZ241" s="999"/>
      <c r="LA241" s="999"/>
      <c r="LB241" s="999"/>
      <c r="LC241" s="999"/>
      <c r="LD241" s="999"/>
      <c r="LE241" s="999"/>
      <c r="LF241" s="999"/>
      <c r="LG241" s="999"/>
      <c r="LH241" s="999"/>
      <c r="LI241" s="999"/>
      <c r="LJ241" s="999"/>
      <c r="LK241" s="999"/>
      <c r="LL241" s="999"/>
      <c r="LM241" s="999"/>
      <c r="LN241" s="999"/>
      <c r="LO241" s="999"/>
      <c r="LP241" s="999"/>
      <c r="LQ241" s="999"/>
      <c r="LR241" s="999"/>
      <c r="LS241" s="999"/>
      <c r="LT241" s="999"/>
      <c r="LU241" s="999"/>
      <c r="LV241" s="999"/>
      <c r="LW241" s="999"/>
      <c r="LX241" s="999"/>
      <c r="LY241" s="999"/>
      <c r="LZ241" s="999"/>
      <c r="MA241" s="999"/>
      <c r="MB241" s="999"/>
    </row>
    <row r="242" spans="1:340" s="762" customFormat="1" ht="45.75" customHeight="1" x14ac:dyDescent="0.2">
      <c r="A242" s="684"/>
      <c r="B242" s="685"/>
      <c r="C242" s="686"/>
      <c r="D242" s="685"/>
      <c r="E242" s="685"/>
      <c r="F242" s="686"/>
      <c r="G242" s="761"/>
      <c r="H242" s="761"/>
      <c r="I242" s="686"/>
      <c r="J242" s="3341"/>
      <c r="K242" s="3343"/>
      <c r="L242" s="3343"/>
      <c r="M242" s="3498"/>
      <c r="N242" s="3335"/>
      <c r="O242" s="3494"/>
      <c r="P242" s="3343"/>
      <c r="Q242" s="3346"/>
      <c r="R242" s="3338"/>
      <c r="S242" s="3343"/>
      <c r="T242" s="3474"/>
      <c r="U242" s="3477"/>
      <c r="V242" s="910">
        <v>3217514780</v>
      </c>
      <c r="W242" s="1536">
        <v>58</v>
      </c>
      <c r="X242" s="1372" t="s">
        <v>2027</v>
      </c>
      <c r="Y242" s="3335"/>
      <c r="Z242" s="3335"/>
      <c r="AA242" s="3385"/>
      <c r="AB242" s="3385"/>
      <c r="AC242" s="3385"/>
      <c r="AD242" s="3385"/>
      <c r="AE242" s="3385"/>
      <c r="AF242" s="3479"/>
      <c r="AG242" s="3479"/>
      <c r="AH242" s="3479"/>
      <c r="AI242" s="3479"/>
      <c r="AJ242" s="3479"/>
      <c r="AK242" s="3479"/>
      <c r="AL242" s="3479"/>
      <c r="AM242" s="3479"/>
      <c r="AN242" s="3385"/>
      <c r="AO242" s="3415"/>
      <c r="AP242" s="3415"/>
      <c r="AQ242" s="3408"/>
      <c r="AR242" s="701"/>
      <c r="AS242" s="675"/>
      <c r="AT242" s="675"/>
      <c r="AU242" s="675"/>
      <c r="AV242" s="675"/>
      <c r="AW242" s="675"/>
      <c r="AX242" s="675"/>
      <c r="AY242" s="675"/>
      <c r="AZ242" s="675"/>
      <c r="BA242" s="675"/>
      <c r="BB242" s="675"/>
      <c r="BC242" s="675"/>
      <c r="BD242" s="675"/>
      <c r="BE242" s="675"/>
      <c r="BF242" s="675"/>
      <c r="BG242" s="675"/>
      <c r="BH242" s="675"/>
      <c r="BI242" s="675"/>
      <c r="BJ242" s="675"/>
      <c r="BK242" s="675"/>
      <c r="BL242" s="675"/>
      <c r="BM242" s="675"/>
      <c r="BN242" s="675"/>
      <c r="BO242" s="675"/>
      <c r="BP242" s="675"/>
      <c r="BQ242" s="675"/>
      <c r="BR242" s="675"/>
      <c r="BS242" s="675"/>
      <c r="BT242" s="675"/>
      <c r="BU242" s="675"/>
      <c r="BV242" s="675"/>
      <c r="BW242" s="675"/>
      <c r="BX242" s="675"/>
      <c r="BY242" s="675"/>
      <c r="BZ242" s="675"/>
      <c r="CA242" s="675"/>
      <c r="CB242" s="675"/>
      <c r="CC242" s="675"/>
      <c r="CD242" s="675"/>
      <c r="CE242" s="675"/>
      <c r="CF242" s="675"/>
      <c r="CG242" s="675"/>
      <c r="CH242" s="675"/>
      <c r="CI242" s="675"/>
      <c r="CJ242" s="675"/>
      <c r="CK242" s="675"/>
      <c r="CL242" s="675"/>
      <c r="CM242" s="675"/>
      <c r="CN242" s="675"/>
      <c r="CO242" s="675"/>
      <c r="CP242" s="675"/>
      <c r="CQ242" s="675"/>
      <c r="CR242" s="675"/>
      <c r="CS242" s="675"/>
      <c r="CT242" s="675"/>
      <c r="CU242" s="675"/>
      <c r="CV242" s="675"/>
      <c r="CW242" s="675"/>
      <c r="CX242" s="675"/>
      <c r="CY242" s="675"/>
      <c r="CZ242" s="675"/>
      <c r="DA242" s="675"/>
      <c r="DB242" s="675"/>
      <c r="DC242" s="675"/>
      <c r="DD242" s="675"/>
      <c r="DE242" s="675"/>
      <c r="DF242" s="675"/>
      <c r="DG242" s="675"/>
      <c r="DH242" s="675"/>
      <c r="DI242" s="675"/>
      <c r="DJ242" s="675"/>
      <c r="DK242" s="675"/>
      <c r="DL242" s="675"/>
      <c r="DM242" s="675"/>
      <c r="DN242" s="675"/>
      <c r="DO242" s="675"/>
      <c r="DP242" s="675"/>
      <c r="DQ242" s="675"/>
      <c r="DR242" s="675"/>
      <c r="DS242" s="675"/>
      <c r="DT242" s="675"/>
      <c r="DU242" s="675"/>
      <c r="DV242" s="675"/>
      <c r="DW242" s="675"/>
      <c r="DX242" s="675"/>
      <c r="DY242" s="675"/>
      <c r="DZ242" s="675"/>
      <c r="EA242" s="675"/>
      <c r="EB242" s="675"/>
      <c r="EC242" s="675"/>
      <c r="ED242" s="675"/>
      <c r="EE242" s="675"/>
      <c r="EF242" s="675"/>
      <c r="EG242" s="675"/>
      <c r="EH242" s="675"/>
      <c r="EI242" s="675"/>
      <c r="EJ242" s="675"/>
      <c r="EK242" s="675"/>
      <c r="EL242" s="675"/>
      <c r="EM242" s="675"/>
      <c r="EN242" s="675"/>
      <c r="EO242" s="675"/>
      <c r="EP242" s="675"/>
      <c r="EQ242" s="675"/>
      <c r="ER242" s="675"/>
      <c r="ES242" s="675"/>
      <c r="ET242" s="675"/>
      <c r="EU242" s="675"/>
      <c r="EV242" s="675"/>
      <c r="EW242" s="675"/>
      <c r="EX242" s="675"/>
      <c r="EY242" s="675"/>
      <c r="EZ242" s="675"/>
      <c r="FA242" s="675"/>
      <c r="FB242" s="675"/>
      <c r="FC242" s="675"/>
      <c r="FD242" s="675"/>
      <c r="FE242" s="675"/>
      <c r="FF242" s="675"/>
      <c r="FG242" s="675"/>
      <c r="FH242" s="675"/>
      <c r="FI242" s="675"/>
      <c r="FJ242" s="675"/>
      <c r="FK242" s="675"/>
      <c r="FL242" s="675"/>
      <c r="FM242" s="675"/>
      <c r="FN242" s="675"/>
      <c r="FO242" s="675"/>
      <c r="FP242" s="675"/>
      <c r="FQ242" s="675"/>
      <c r="FR242" s="675"/>
      <c r="FS242" s="675"/>
      <c r="FT242" s="675"/>
      <c r="FU242" s="675"/>
      <c r="FV242" s="675"/>
      <c r="FW242" s="675"/>
      <c r="FX242" s="675"/>
      <c r="FY242" s="675"/>
      <c r="FZ242" s="675"/>
      <c r="GA242" s="675"/>
      <c r="GB242" s="675"/>
      <c r="GC242" s="675"/>
      <c r="GD242" s="675"/>
      <c r="GE242" s="675"/>
      <c r="GF242" s="675"/>
      <c r="GG242" s="675"/>
      <c r="GH242" s="675"/>
      <c r="GI242" s="675"/>
      <c r="GJ242" s="675"/>
      <c r="GK242" s="675"/>
      <c r="GL242" s="675"/>
      <c r="GM242" s="675"/>
      <c r="GN242" s="675"/>
      <c r="GO242" s="675"/>
      <c r="GP242" s="675"/>
      <c r="GQ242" s="675"/>
      <c r="GR242" s="675"/>
      <c r="GS242" s="675"/>
      <c r="GT242" s="675"/>
      <c r="GU242" s="675"/>
      <c r="GV242" s="675"/>
      <c r="GW242" s="675"/>
      <c r="GX242" s="675"/>
      <c r="GY242" s="675"/>
    </row>
    <row r="243" spans="1:340" s="762" customFormat="1" ht="45.75" customHeight="1" x14ac:dyDescent="0.2">
      <c r="A243" s="684"/>
      <c r="B243" s="685"/>
      <c r="C243" s="686"/>
      <c r="D243" s="685"/>
      <c r="E243" s="685"/>
      <c r="F243" s="686"/>
      <c r="G243" s="761"/>
      <c r="H243" s="761"/>
      <c r="I243" s="686"/>
      <c r="J243" s="3341"/>
      <c r="K243" s="3343"/>
      <c r="L243" s="3343"/>
      <c r="M243" s="3498"/>
      <c r="N243" s="3335"/>
      <c r="O243" s="3494"/>
      <c r="P243" s="3343"/>
      <c r="Q243" s="3346"/>
      <c r="R243" s="3338"/>
      <c r="S243" s="3343"/>
      <c r="T243" s="3474"/>
      <c r="U243" s="3477"/>
      <c r="V243" s="910">
        <v>81073317</v>
      </c>
      <c r="W243" s="1536">
        <v>58</v>
      </c>
      <c r="X243" s="1372" t="s">
        <v>2028</v>
      </c>
      <c r="Y243" s="3335"/>
      <c r="Z243" s="3335"/>
      <c r="AA243" s="3385"/>
      <c r="AB243" s="3385"/>
      <c r="AC243" s="3385"/>
      <c r="AD243" s="3385"/>
      <c r="AE243" s="3385"/>
      <c r="AF243" s="3479"/>
      <c r="AG243" s="3479"/>
      <c r="AH243" s="3479"/>
      <c r="AI243" s="3479"/>
      <c r="AJ243" s="3479"/>
      <c r="AK243" s="3479"/>
      <c r="AL243" s="3479"/>
      <c r="AM243" s="3479"/>
      <c r="AN243" s="3385"/>
      <c r="AO243" s="3415"/>
      <c r="AP243" s="3415"/>
      <c r="AQ243" s="3408"/>
      <c r="AR243" s="701"/>
      <c r="AS243" s="675"/>
      <c r="AT243" s="675"/>
      <c r="AU243" s="675"/>
      <c r="AV243" s="675"/>
      <c r="AW243" s="675"/>
      <c r="AX243" s="675"/>
      <c r="AY243" s="675"/>
      <c r="AZ243" s="675"/>
      <c r="BA243" s="675"/>
      <c r="BB243" s="675"/>
      <c r="BC243" s="675"/>
      <c r="BD243" s="675"/>
      <c r="BE243" s="675"/>
      <c r="BF243" s="675"/>
      <c r="BG243" s="675"/>
      <c r="BH243" s="675"/>
      <c r="BI243" s="675"/>
      <c r="BJ243" s="675"/>
      <c r="BK243" s="675"/>
      <c r="BL243" s="675"/>
      <c r="BM243" s="675"/>
      <c r="BN243" s="675"/>
      <c r="BO243" s="675"/>
      <c r="BP243" s="675"/>
      <c r="BQ243" s="675"/>
      <c r="BR243" s="675"/>
      <c r="BS243" s="675"/>
      <c r="BT243" s="675"/>
      <c r="BU243" s="675"/>
      <c r="BV243" s="675"/>
      <c r="BW243" s="675"/>
      <c r="BX243" s="675"/>
      <c r="BY243" s="675"/>
      <c r="BZ243" s="675"/>
      <c r="CA243" s="675"/>
      <c r="CB243" s="675"/>
      <c r="CC243" s="675"/>
      <c r="CD243" s="675"/>
      <c r="CE243" s="675"/>
      <c r="CF243" s="675"/>
      <c r="CG243" s="675"/>
      <c r="CH243" s="675"/>
      <c r="CI243" s="675"/>
      <c r="CJ243" s="675"/>
      <c r="CK243" s="675"/>
      <c r="CL243" s="675"/>
      <c r="CM243" s="675"/>
      <c r="CN243" s="675"/>
      <c r="CO243" s="675"/>
      <c r="CP243" s="675"/>
      <c r="CQ243" s="675"/>
      <c r="CR243" s="675"/>
      <c r="CS243" s="675"/>
      <c r="CT243" s="675"/>
      <c r="CU243" s="675"/>
      <c r="CV243" s="675"/>
      <c r="CW243" s="675"/>
      <c r="CX243" s="675"/>
      <c r="CY243" s="675"/>
      <c r="CZ243" s="675"/>
      <c r="DA243" s="675"/>
      <c r="DB243" s="675"/>
      <c r="DC243" s="675"/>
      <c r="DD243" s="675"/>
      <c r="DE243" s="675"/>
      <c r="DF243" s="675"/>
      <c r="DG243" s="675"/>
      <c r="DH243" s="675"/>
      <c r="DI243" s="675"/>
      <c r="DJ243" s="675"/>
      <c r="DK243" s="675"/>
      <c r="DL243" s="675"/>
      <c r="DM243" s="675"/>
      <c r="DN243" s="675"/>
      <c r="DO243" s="675"/>
      <c r="DP243" s="675"/>
      <c r="DQ243" s="675"/>
      <c r="DR243" s="675"/>
      <c r="DS243" s="675"/>
      <c r="DT243" s="675"/>
      <c r="DU243" s="675"/>
      <c r="DV243" s="675"/>
      <c r="DW243" s="675"/>
      <c r="DX243" s="675"/>
      <c r="DY243" s="675"/>
      <c r="DZ243" s="675"/>
      <c r="EA243" s="675"/>
      <c r="EB243" s="675"/>
      <c r="EC243" s="675"/>
      <c r="ED243" s="675"/>
      <c r="EE243" s="675"/>
      <c r="EF243" s="675"/>
      <c r="EG243" s="675"/>
      <c r="EH243" s="675"/>
      <c r="EI243" s="675"/>
      <c r="EJ243" s="675"/>
      <c r="EK243" s="675"/>
      <c r="EL243" s="675"/>
      <c r="EM243" s="675"/>
      <c r="EN243" s="675"/>
      <c r="EO243" s="675"/>
      <c r="EP243" s="675"/>
      <c r="EQ243" s="675"/>
      <c r="ER243" s="675"/>
      <c r="ES243" s="675"/>
      <c r="ET243" s="675"/>
      <c r="EU243" s="675"/>
      <c r="EV243" s="675"/>
      <c r="EW243" s="675"/>
      <c r="EX243" s="675"/>
      <c r="EY243" s="675"/>
      <c r="EZ243" s="675"/>
      <c r="FA243" s="675"/>
      <c r="FB243" s="675"/>
      <c r="FC243" s="675"/>
      <c r="FD243" s="675"/>
      <c r="FE243" s="675"/>
      <c r="FF243" s="675"/>
      <c r="FG243" s="675"/>
      <c r="FH243" s="675"/>
      <c r="FI243" s="675"/>
      <c r="FJ243" s="675"/>
      <c r="FK243" s="675"/>
      <c r="FL243" s="675"/>
      <c r="FM243" s="675"/>
      <c r="FN243" s="675"/>
      <c r="FO243" s="675"/>
      <c r="FP243" s="675"/>
      <c r="FQ243" s="675"/>
      <c r="FR243" s="675"/>
      <c r="FS243" s="675"/>
      <c r="FT243" s="675"/>
      <c r="FU243" s="675"/>
      <c r="FV243" s="675"/>
      <c r="FW243" s="675"/>
      <c r="FX243" s="675"/>
      <c r="FY243" s="675"/>
      <c r="FZ243" s="675"/>
      <c r="GA243" s="675"/>
      <c r="GB243" s="675"/>
      <c r="GC243" s="675"/>
      <c r="GD243" s="675"/>
      <c r="GE243" s="675"/>
      <c r="GF243" s="675"/>
      <c r="GG243" s="675"/>
      <c r="GH243" s="675"/>
      <c r="GI243" s="675"/>
      <c r="GJ243" s="675"/>
      <c r="GK243" s="675"/>
      <c r="GL243" s="675"/>
      <c r="GM243" s="675"/>
      <c r="GN243" s="675"/>
      <c r="GO243" s="675"/>
      <c r="GP243" s="675"/>
      <c r="GQ243" s="675"/>
      <c r="GR243" s="675"/>
      <c r="GS243" s="675"/>
      <c r="GT243" s="675"/>
      <c r="GU243" s="675"/>
      <c r="GV243" s="675"/>
      <c r="GW243" s="675"/>
      <c r="GX243" s="675"/>
      <c r="GY243" s="675"/>
    </row>
    <row r="244" spans="1:340" s="762" customFormat="1" ht="39" customHeight="1" x14ac:dyDescent="0.2">
      <c r="A244" s="684"/>
      <c r="B244" s="685"/>
      <c r="C244" s="686"/>
      <c r="D244" s="685"/>
      <c r="E244" s="685"/>
      <c r="F244" s="686"/>
      <c r="G244" s="761"/>
      <c r="H244" s="761"/>
      <c r="I244" s="686"/>
      <c r="J244" s="3341"/>
      <c r="K244" s="3343"/>
      <c r="L244" s="3343"/>
      <c r="M244" s="3498"/>
      <c r="N244" s="3335"/>
      <c r="O244" s="3494"/>
      <c r="P244" s="3343"/>
      <c r="Q244" s="3346"/>
      <c r="R244" s="3338"/>
      <c r="S244" s="3343"/>
      <c r="T244" s="3474"/>
      <c r="U244" s="3477"/>
      <c r="V244" s="910">
        <v>5654000000</v>
      </c>
      <c r="W244" s="1536">
        <v>59</v>
      </c>
      <c r="X244" s="1372" t="s">
        <v>2029</v>
      </c>
      <c r="Y244" s="3335"/>
      <c r="Z244" s="3335"/>
      <c r="AA244" s="3385"/>
      <c r="AB244" s="3385"/>
      <c r="AC244" s="3385"/>
      <c r="AD244" s="3385"/>
      <c r="AE244" s="3385"/>
      <c r="AF244" s="3479"/>
      <c r="AG244" s="3479"/>
      <c r="AH244" s="3479"/>
      <c r="AI244" s="3479"/>
      <c r="AJ244" s="3479"/>
      <c r="AK244" s="3479"/>
      <c r="AL244" s="3479"/>
      <c r="AM244" s="3479"/>
      <c r="AN244" s="3385"/>
      <c r="AO244" s="3415"/>
      <c r="AP244" s="3415"/>
      <c r="AQ244" s="3408"/>
      <c r="AR244" s="701"/>
      <c r="AS244" s="675"/>
      <c r="AT244" s="675"/>
      <c r="AU244" s="675"/>
      <c r="AV244" s="675"/>
      <c r="AW244" s="675"/>
      <c r="AX244" s="675"/>
      <c r="AY244" s="675"/>
      <c r="AZ244" s="675"/>
      <c r="BA244" s="675"/>
      <c r="BB244" s="675"/>
      <c r="BC244" s="675"/>
      <c r="BD244" s="675"/>
      <c r="BE244" s="675"/>
      <c r="BF244" s="675"/>
      <c r="BG244" s="675"/>
      <c r="BH244" s="675"/>
      <c r="BI244" s="675"/>
      <c r="BJ244" s="675"/>
      <c r="BK244" s="675"/>
      <c r="BL244" s="675"/>
      <c r="BM244" s="675"/>
      <c r="BN244" s="675"/>
      <c r="BO244" s="675"/>
      <c r="BP244" s="675"/>
      <c r="BQ244" s="675"/>
      <c r="BR244" s="675"/>
      <c r="BS244" s="675"/>
      <c r="BT244" s="675"/>
      <c r="BU244" s="675"/>
      <c r="BV244" s="675"/>
      <c r="BW244" s="675"/>
      <c r="BX244" s="675"/>
      <c r="BY244" s="675"/>
      <c r="BZ244" s="675"/>
      <c r="CA244" s="675"/>
      <c r="CB244" s="675"/>
      <c r="CC244" s="675"/>
      <c r="CD244" s="675"/>
      <c r="CE244" s="675"/>
      <c r="CF244" s="675"/>
      <c r="CG244" s="675"/>
      <c r="CH244" s="675"/>
      <c r="CI244" s="675"/>
      <c r="CJ244" s="675"/>
      <c r="CK244" s="675"/>
      <c r="CL244" s="675"/>
      <c r="CM244" s="675"/>
      <c r="CN244" s="675"/>
      <c r="CO244" s="675"/>
      <c r="CP244" s="675"/>
      <c r="CQ244" s="675"/>
      <c r="CR244" s="675"/>
      <c r="CS244" s="675"/>
      <c r="CT244" s="675"/>
      <c r="CU244" s="675"/>
      <c r="CV244" s="675"/>
      <c r="CW244" s="675"/>
      <c r="CX244" s="675"/>
      <c r="CY244" s="675"/>
      <c r="CZ244" s="675"/>
      <c r="DA244" s="675"/>
      <c r="DB244" s="675"/>
      <c r="DC244" s="675"/>
      <c r="DD244" s="675"/>
      <c r="DE244" s="675"/>
      <c r="DF244" s="675"/>
      <c r="DG244" s="675"/>
      <c r="DH244" s="675"/>
      <c r="DI244" s="675"/>
      <c r="DJ244" s="675"/>
      <c r="DK244" s="675"/>
      <c r="DL244" s="675"/>
      <c r="DM244" s="675"/>
      <c r="DN244" s="675"/>
      <c r="DO244" s="675"/>
      <c r="DP244" s="675"/>
      <c r="DQ244" s="675"/>
      <c r="DR244" s="675"/>
      <c r="DS244" s="675"/>
      <c r="DT244" s="675"/>
      <c r="DU244" s="675"/>
      <c r="DV244" s="675"/>
      <c r="DW244" s="675"/>
      <c r="DX244" s="675"/>
      <c r="DY244" s="675"/>
      <c r="DZ244" s="675"/>
      <c r="EA244" s="675"/>
      <c r="EB244" s="675"/>
      <c r="EC244" s="675"/>
      <c r="ED244" s="675"/>
      <c r="EE244" s="675"/>
      <c r="EF244" s="675"/>
      <c r="EG244" s="675"/>
      <c r="EH244" s="675"/>
      <c r="EI244" s="675"/>
      <c r="EJ244" s="675"/>
      <c r="EK244" s="675"/>
      <c r="EL244" s="675"/>
      <c r="EM244" s="675"/>
      <c r="EN244" s="675"/>
      <c r="EO244" s="675"/>
      <c r="EP244" s="675"/>
      <c r="EQ244" s="675"/>
      <c r="ER244" s="675"/>
      <c r="ES244" s="675"/>
      <c r="ET244" s="675"/>
      <c r="EU244" s="675"/>
      <c r="EV244" s="675"/>
      <c r="EW244" s="675"/>
      <c r="EX244" s="675"/>
      <c r="EY244" s="675"/>
      <c r="EZ244" s="675"/>
      <c r="FA244" s="675"/>
      <c r="FB244" s="675"/>
      <c r="FC244" s="675"/>
      <c r="FD244" s="675"/>
      <c r="FE244" s="675"/>
      <c r="FF244" s="675"/>
      <c r="FG244" s="675"/>
      <c r="FH244" s="675"/>
      <c r="FI244" s="675"/>
      <c r="FJ244" s="675"/>
      <c r="FK244" s="675"/>
      <c r="FL244" s="675"/>
      <c r="FM244" s="675"/>
      <c r="FN244" s="675"/>
      <c r="FO244" s="675"/>
      <c r="FP244" s="675"/>
      <c r="FQ244" s="675"/>
      <c r="FR244" s="675"/>
      <c r="FS244" s="675"/>
      <c r="FT244" s="675"/>
      <c r="FU244" s="675"/>
      <c r="FV244" s="675"/>
      <c r="FW244" s="675"/>
      <c r="FX244" s="675"/>
      <c r="FY244" s="675"/>
      <c r="FZ244" s="675"/>
      <c r="GA244" s="675"/>
      <c r="GB244" s="675"/>
      <c r="GC244" s="675"/>
      <c r="GD244" s="675"/>
      <c r="GE244" s="675"/>
      <c r="GF244" s="675"/>
      <c r="GG244" s="675"/>
      <c r="GH244" s="675"/>
      <c r="GI244" s="675"/>
      <c r="GJ244" s="675"/>
      <c r="GK244" s="675"/>
      <c r="GL244" s="675"/>
      <c r="GM244" s="675"/>
      <c r="GN244" s="675"/>
      <c r="GO244" s="675"/>
      <c r="GP244" s="675"/>
      <c r="GQ244" s="675"/>
      <c r="GR244" s="675"/>
      <c r="GS244" s="675"/>
      <c r="GT244" s="675"/>
      <c r="GU244" s="675"/>
      <c r="GV244" s="675"/>
      <c r="GW244" s="675"/>
      <c r="GX244" s="675"/>
      <c r="GY244" s="675"/>
    </row>
    <row r="245" spans="1:340" s="762" customFormat="1" ht="37.5" customHeight="1" x14ac:dyDescent="0.2">
      <c r="A245" s="684"/>
      <c r="B245" s="685"/>
      <c r="C245" s="686"/>
      <c r="D245" s="685"/>
      <c r="E245" s="685"/>
      <c r="F245" s="686"/>
      <c r="G245" s="761"/>
      <c r="H245" s="761"/>
      <c r="I245" s="686"/>
      <c r="J245" s="3341"/>
      <c r="K245" s="3343"/>
      <c r="L245" s="3343"/>
      <c r="M245" s="3498"/>
      <c r="N245" s="3335"/>
      <c r="O245" s="3494"/>
      <c r="P245" s="3343"/>
      <c r="Q245" s="3346"/>
      <c r="R245" s="3338"/>
      <c r="S245" s="3343"/>
      <c r="T245" s="3474"/>
      <c r="U245" s="3477"/>
      <c r="V245" s="910">
        <v>27056704</v>
      </c>
      <c r="W245" s="1536">
        <v>59</v>
      </c>
      <c r="X245" s="1535" t="s">
        <v>2030</v>
      </c>
      <c r="Y245" s="3335"/>
      <c r="Z245" s="3335"/>
      <c r="AA245" s="3385"/>
      <c r="AB245" s="3385"/>
      <c r="AC245" s="3385"/>
      <c r="AD245" s="3385"/>
      <c r="AE245" s="3385"/>
      <c r="AF245" s="3479"/>
      <c r="AG245" s="3479"/>
      <c r="AH245" s="3479"/>
      <c r="AI245" s="3479"/>
      <c r="AJ245" s="3479"/>
      <c r="AK245" s="3479"/>
      <c r="AL245" s="3479"/>
      <c r="AM245" s="3479"/>
      <c r="AN245" s="3385"/>
      <c r="AO245" s="3415"/>
      <c r="AP245" s="3415"/>
      <c r="AQ245" s="3408"/>
      <c r="AR245" s="701"/>
      <c r="AS245" s="675"/>
      <c r="AT245" s="675"/>
      <c r="AU245" s="675"/>
      <c r="AV245" s="675"/>
      <c r="AW245" s="675"/>
      <c r="AX245" s="675"/>
      <c r="AY245" s="675"/>
      <c r="AZ245" s="675"/>
      <c r="BA245" s="675"/>
      <c r="BB245" s="675"/>
      <c r="BC245" s="675"/>
      <c r="BD245" s="675"/>
      <c r="BE245" s="675"/>
      <c r="BF245" s="675"/>
      <c r="BG245" s="675"/>
      <c r="BH245" s="675"/>
      <c r="BI245" s="675"/>
      <c r="BJ245" s="675"/>
      <c r="BK245" s="675"/>
      <c r="BL245" s="675"/>
      <c r="BM245" s="675"/>
      <c r="BN245" s="675"/>
      <c r="BO245" s="675"/>
      <c r="BP245" s="675"/>
      <c r="BQ245" s="675"/>
      <c r="BR245" s="675"/>
      <c r="BS245" s="675"/>
      <c r="BT245" s="675"/>
      <c r="BU245" s="675"/>
      <c r="BV245" s="675"/>
      <c r="BW245" s="675"/>
      <c r="BX245" s="675"/>
      <c r="BY245" s="675"/>
      <c r="BZ245" s="675"/>
      <c r="CA245" s="675"/>
      <c r="CB245" s="675"/>
      <c r="CC245" s="675"/>
      <c r="CD245" s="675"/>
      <c r="CE245" s="675"/>
      <c r="CF245" s="675"/>
      <c r="CG245" s="675"/>
      <c r="CH245" s="675"/>
      <c r="CI245" s="675"/>
      <c r="CJ245" s="675"/>
      <c r="CK245" s="675"/>
      <c r="CL245" s="675"/>
      <c r="CM245" s="675"/>
      <c r="CN245" s="675"/>
      <c r="CO245" s="675"/>
      <c r="CP245" s="675"/>
      <c r="CQ245" s="675"/>
      <c r="CR245" s="675"/>
      <c r="CS245" s="675"/>
      <c r="CT245" s="675"/>
      <c r="CU245" s="675"/>
      <c r="CV245" s="675"/>
      <c r="CW245" s="675"/>
      <c r="CX245" s="675"/>
      <c r="CY245" s="675"/>
      <c r="CZ245" s="675"/>
      <c r="DA245" s="675"/>
      <c r="DB245" s="675"/>
      <c r="DC245" s="675"/>
      <c r="DD245" s="675"/>
      <c r="DE245" s="675"/>
      <c r="DF245" s="675"/>
      <c r="DG245" s="675"/>
      <c r="DH245" s="675"/>
      <c r="DI245" s="675"/>
      <c r="DJ245" s="675"/>
      <c r="DK245" s="675"/>
      <c r="DL245" s="675"/>
      <c r="DM245" s="675"/>
      <c r="DN245" s="675"/>
      <c r="DO245" s="675"/>
      <c r="DP245" s="675"/>
      <c r="DQ245" s="675"/>
      <c r="DR245" s="675"/>
      <c r="DS245" s="675"/>
      <c r="DT245" s="675"/>
      <c r="DU245" s="675"/>
      <c r="DV245" s="675"/>
      <c r="DW245" s="675"/>
      <c r="DX245" s="675"/>
      <c r="DY245" s="675"/>
      <c r="DZ245" s="675"/>
      <c r="EA245" s="675"/>
      <c r="EB245" s="675"/>
      <c r="EC245" s="675"/>
      <c r="ED245" s="675"/>
      <c r="EE245" s="675"/>
      <c r="EF245" s="675"/>
      <c r="EG245" s="675"/>
      <c r="EH245" s="675"/>
      <c r="EI245" s="675"/>
      <c r="EJ245" s="675"/>
      <c r="EK245" s="675"/>
      <c r="EL245" s="675"/>
      <c r="EM245" s="675"/>
      <c r="EN245" s="675"/>
      <c r="EO245" s="675"/>
      <c r="EP245" s="675"/>
      <c r="EQ245" s="675"/>
      <c r="ER245" s="675"/>
      <c r="ES245" s="675"/>
      <c r="ET245" s="675"/>
      <c r="EU245" s="675"/>
      <c r="EV245" s="675"/>
      <c r="EW245" s="675"/>
      <c r="EX245" s="675"/>
      <c r="EY245" s="675"/>
      <c r="EZ245" s="675"/>
      <c r="FA245" s="675"/>
      <c r="FB245" s="675"/>
      <c r="FC245" s="675"/>
      <c r="FD245" s="675"/>
      <c r="FE245" s="675"/>
      <c r="FF245" s="675"/>
      <c r="FG245" s="675"/>
      <c r="FH245" s="675"/>
      <c r="FI245" s="675"/>
      <c r="FJ245" s="675"/>
      <c r="FK245" s="675"/>
      <c r="FL245" s="675"/>
      <c r="FM245" s="675"/>
      <c r="FN245" s="675"/>
      <c r="FO245" s="675"/>
      <c r="FP245" s="675"/>
      <c r="FQ245" s="675"/>
      <c r="FR245" s="675"/>
      <c r="FS245" s="675"/>
      <c r="FT245" s="675"/>
      <c r="FU245" s="675"/>
      <c r="FV245" s="675"/>
      <c r="FW245" s="675"/>
      <c r="FX245" s="675"/>
      <c r="FY245" s="675"/>
      <c r="FZ245" s="675"/>
      <c r="GA245" s="675"/>
      <c r="GB245" s="675"/>
      <c r="GC245" s="675"/>
      <c r="GD245" s="675"/>
      <c r="GE245" s="675"/>
      <c r="GF245" s="675"/>
      <c r="GG245" s="675"/>
      <c r="GH245" s="675"/>
      <c r="GI245" s="675"/>
      <c r="GJ245" s="675"/>
      <c r="GK245" s="675"/>
      <c r="GL245" s="675"/>
      <c r="GM245" s="675"/>
      <c r="GN245" s="675"/>
      <c r="GO245" s="675"/>
      <c r="GP245" s="675"/>
      <c r="GQ245" s="675"/>
      <c r="GR245" s="675"/>
      <c r="GS245" s="675"/>
      <c r="GT245" s="675"/>
      <c r="GU245" s="675"/>
      <c r="GV245" s="675"/>
      <c r="GW245" s="675"/>
      <c r="GX245" s="675"/>
      <c r="GY245" s="675"/>
    </row>
    <row r="246" spans="1:340" s="762" customFormat="1" ht="37.5" customHeight="1" x14ac:dyDescent="0.2">
      <c r="A246" s="684"/>
      <c r="B246" s="685"/>
      <c r="C246" s="686"/>
      <c r="D246" s="685"/>
      <c r="E246" s="685"/>
      <c r="F246" s="686"/>
      <c r="G246" s="761"/>
      <c r="H246" s="761"/>
      <c r="I246" s="686"/>
      <c r="J246" s="3349"/>
      <c r="K246" s="3344"/>
      <c r="L246" s="3344"/>
      <c r="M246" s="3499"/>
      <c r="N246" s="3335"/>
      <c r="O246" s="3494"/>
      <c r="P246" s="3343"/>
      <c r="Q246" s="3347"/>
      <c r="R246" s="3338"/>
      <c r="S246" s="3343"/>
      <c r="T246" s="3475"/>
      <c r="U246" s="3478"/>
      <c r="V246" s="910">
        <v>3888000000</v>
      </c>
      <c r="W246" s="1536">
        <v>60</v>
      </c>
      <c r="X246" s="1372" t="s">
        <v>2031</v>
      </c>
      <c r="Y246" s="3336"/>
      <c r="Z246" s="3335"/>
      <c r="AA246" s="3385"/>
      <c r="AB246" s="3385"/>
      <c r="AC246" s="3385"/>
      <c r="AD246" s="3385"/>
      <c r="AE246" s="3385"/>
      <c r="AF246" s="3479"/>
      <c r="AG246" s="3479"/>
      <c r="AH246" s="3479"/>
      <c r="AI246" s="3479"/>
      <c r="AJ246" s="3479"/>
      <c r="AK246" s="3479"/>
      <c r="AL246" s="3479"/>
      <c r="AM246" s="3479"/>
      <c r="AN246" s="3385"/>
      <c r="AO246" s="3415"/>
      <c r="AP246" s="3415"/>
      <c r="AQ246" s="3408"/>
      <c r="AR246" s="701"/>
      <c r="AS246" s="675"/>
      <c r="AT246" s="675"/>
      <c r="AU246" s="675"/>
      <c r="AV246" s="675"/>
      <c r="AW246" s="675"/>
      <c r="AX246" s="675"/>
      <c r="AY246" s="675"/>
      <c r="AZ246" s="675"/>
      <c r="BA246" s="675"/>
      <c r="BB246" s="675"/>
      <c r="BC246" s="675"/>
      <c r="BD246" s="675"/>
      <c r="BE246" s="675"/>
      <c r="BF246" s="675"/>
      <c r="BG246" s="675"/>
      <c r="BH246" s="675"/>
      <c r="BI246" s="675"/>
      <c r="BJ246" s="675"/>
      <c r="BK246" s="675"/>
      <c r="BL246" s="675"/>
      <c r="BM246" s="675"/>
      <c r="BN246" s="675"/>
      <c r="BO246" s="675"/>
      <c r="BP246" s="675"/>
      <c r="BQ246" s="675"/>
      <c r="BR246" s="675"/>
      <c r="BS246" s="675"/>
      <c r="BT246" s="675"/>
      <c r="BU246" s="675"/>
      <c r="BV246" s="675"/>
      <c r="BW246" s="675"/>
      <c r="BX246" s="675"/>
      <c r="BY246" s="675"/>
      <c r="BZ246" s="675"/>
      <c r="CA246" s="675"/>
      <c r="CB246" s="675"/>
      <c r="CC246" s="675"/>
      <c r="CD246" s="675"/>
      <c r="CE246" s="675"/>
      <c r="CF246" s="675"/>
      <c r="CG246" s="675"/>
      <c r="CH246" s="675"/>
      <c r="CI246" s="675"/>
      <c r="CJ246" s="675"/>
      <c r="CK246" s="675"/>
      <c r="CL246" s="675"/>
      <c r="CM246" s="675"/>
      <c r="CN246" s="675"/>
      <c r="CO246" s="675"/>
      <c r="CP246" s="675"/>
      <c r="CQ246" s="675"/>
      <c r="CR246" s="675"/>
      <c r="CS246" s="675"/>
      <c r="CT246" s="675"/>
      <c r="CU246" s="675"/>
      <c r="CV246" s="675"/>
      <c r="CW246" s="675"/>
      <c r="CX246" s="675"/>
      <c r="CY246" s="675"/>
      <c r="CZ246" s="675"/>
      <c r="DA246" s="675"/>
      <c r="DB246" s="675"/>
      <c r="DC246" s="675"/>
      <c r="DD246" s="675"/>
      <c r="DE246" s="675"/>
      <c r="DF246" s="675"/>
      <c r="DG246" s="675"/>
      <c r="DH246" s="675"/>
      <c r="DI246" s="675"/>
      <c r="DJ246" s="675"/>
      <c r="DK246" s="675"/>
      <c r="DL246" s="675"/>
      <c r="DM246" s="675"/>
      <c r="DN246" s="675"/>
      <c r="DO246" s="675"/>
      <c r="DP246" s="675"/>
      <c r="DQ246" s="675"/>
      <c r="DR246" s="675"/>
      <c r="DS246" s="675"/>
      <c r="DT246" s="675"/>
      <c r="DU246" s="675"/>
      <c r="DV246" s="675"/>
      <c r="DW246" s="675"/>
      <c r="DX246" s="675"/>
      <c r="DY246" s="675"/>
      <c r="DZ246" s="675"/>
      <c r="EA246" s="675"/>
      <c r="EB246" s="675"/>
      <c r="EC246" s="675"/>
      <c r="ED246" s="675"/>
      <c r="EE246" s="675"/>
      <c r="EF246" s="675"/>
      <c r="EG246" s="675"/>
      <c r="EH246" s="675"/>
      <c r="EI246" s="675"/>
      <c r="EJ246" s="675"/>
      <c r="EK246" s="675"/>
      <c r="EL246" s="675"/>
      <c r="EM246" s="675"/>
      <c r="EN246" s="675"/>
      <c r="EO246" s="675"/>
      <c r="EP246" s="675"/>
      <c r="EQ246" s="675"/>
      <c r="ER246" s="675"/>
      <c r="ES246" s="675"/>
      <c r="ET246" s="675"/>
      <c r="EU246" s="675"/>
      <c r="EV246" s="675"/>
      <c r="EW246" s="675"/>
      <c r="EX246" s="675"/>
      <c r="EY246" s="675"/>
      <c r="EZ246" s="675"/>
      <c r="FA246" s="675"/>
      <c r="FB246" s="675"/>
      <c r="FC246" s="675"/>
      <c r="FD246" s="675"/>
      <c r="FE246" s="675"/>
      <c r="FF246" s="675"/>
      <c r="FG246" s="675"/>
      <c r="FH246" s="675"/>
      <c r="FI246" s="675"/>
      <c r="FJ246" s="675"/>
      <c r="FK246" s="675"/>
      <c r="FL246" s="675"/>
      <c r="FM246" s="675"/>
      <c r="FN246" s="675"/>
      <c r="FO246" s="675"/>
      <c r="FP246" s="675"/>
      <c r="FQ246" s="675"/>
      <c r="FR246" s="675"/>
      <c r="FS246" s="675"/>
      <c r="FT246" s="675"/>
      <c r="FU246" s="675"/>
      <c r="FV246" s="675"/>
      <c r="FW246" s="675"/>
      <c r="FX246" s="675"/>
      <c r="FY246" s="675"/>
      <c r="FZ246" s="675"/>
      <c r="GA246" s="675"/>
      <c r="GB246" s="675"/>
      <c r="GC246" s="675"/>
      <c r="GD246" s="675"/>
      <c r="GE246" s="675"/>
      <c r="GF246" s="675"/>
      <c r="GG246" s="675"/>
      <c r="GH246" s="675"/>
      <c r="GI246" s="675"/>
      <c r="GJ246" s="675"/>
      <c r="GK246" s="675"/>
      <c r="GL246" s="675"/>
      <c r="GM246" s="675"/>
      <c r="GN246" s="675"/>
      <c r="GO246" s="675"/>
      <c r="GP246" s="675"/>
      <c r="GQ246" s="675"/>
      <c r="GR246" s="675"/>
      <c r="GS246" s="675"/>
      <c r="GT246" s="675"/>
      <c r="GU246" s="675"/>
      <c r="GV246" s="675"/>
      <c r="GW246" s="675"/>
      <c r="GX246" s="675"/>
      <c r="GY246" s="675"/>
    </row>
    <row r="247" spans="1:340" ht="36" customHeight="1" x14ac:dyDescent="0.2">
      <c r="A247" s="684"/>
      <c r="B247" s="685"/>
      <c r="C247" s="686"/>
      <c r="D247" s="685"/>
      <c r="E247" s="685"/>
      <c r="F247" s="686"/>
      <c r="G247" s="763">
        <v>51</v>
      </c>
      <c r="H247" s="764" t="s">
        <v>879</v>
      </c>
      <c r="I247" s="764"/>
      <c r="J247" s="786"/>
      <c r="K247" s="766"/>
      <c r="L247" s="688"/>
      <c r="M247" s="688"/>
      <c r="N247" s="690"/>
      <c r="O247" s="688"/>
      <c r="P247" s="689"/>
      <c r="Q247" s="688"/>
      <c r="R247" s="712"/>
      <c r="S247" s="688"/>
      <c r="T247" s="689"/>
      <c r="U247" s="689"/>
      <c r="V247" s="767"/>
      <c r="W247" s="714"/>
      <c r="X247" s="690"/>
      <c r="Y247" s="690"/>
      <c r="Z247" s="690"/>
      <c r="AA247" s="3483"/>
      <c r="AB247" s="3483"/>
      <c r="AC247" s="3483"/>
      <c r="AD247" s="3483"/>
      <c r="AE247" s="3483"/>
      <c r="AF247" s="3483"/>
      <c r="AG247" s="3483"/>
      <c r="AH247" s="3483"/>
      <c r="AI247" s="3483"/>
      <c r="AJ247" s="3483"/>
      <c r="AK247" s="3483"/>
      <c r="AL247" s="3483"/>
      <c r="AM247" s="3483"/>
      <c r="AN247" s="768"/>
      <c r="AO247" s="688"/>
      <c r="AP247" s="688"/>
      <c r="AQ247" s="695"/>
    </row>
    <row r="248" spans="1:340" ht="76.5" customHeight="1" x14ac:dyDescent="0.2">
      <c r="A248" s="769"/>
      <c r="B248" s="770"/>
      <c r="C248" s="771"/>
      <c r="D248" s="770"/>
      <c r="E248" s="770"/>
      <c r="F248" s="771"/>
      <c r="G248" s="1373"/>
      <c r="H248" s="1373"/>
      <c r="I248" s="1226"/>
      <c r="J248" s="3334">
        <v>169</v>
      </c>
      <c r="K248" s="3342" t="s">
        <v>880</v>
      </c>
      <c r="L248" s="3342" t="s">
        <v>881</v>
      </c>
      <c r="M248" s="3334">
        <v>12</v>
      </c>
      <c r="N248" s="3334" t="s">
        <v>882</v>
      </c>
      <c r="O248" s="3334" t="s">
        <v>2011</v>
      </c>
      <c r="P248" s="3342" t="s">
        <v>883</v>
      </c>
      <c r="Q248" s="3345">
        <v>1</v>
      </c>
      <c r="R248" s="3337">
        <f>SUM(V248+V249+V250)</f>
        <v>32318000</v>
      </c>
      <c r="S248" s="3342" t="s">
        <v>884</v>
      </c>
      <c r="T248" s="1631" t="s">
        <v>885</v>
      </c>
      <c r="U248" s="1685" t="s">
        <v>886</v>
      </c>
      <c r="V248" s="903">
        <v>10772666</v>
      </c>
      <c r="W248" s="741">
        <v>20</v>
      </c>
      <c r="X248" s="1372" t="s">
        <v>61</v>
      </c>
      <c r="Y248" s="3334">
        <v>292684</v>
      </c>
      <c r="Z248" s="3334">
        <v>282326</v>
      </c>
      <c r="AA248" s="3384">
        <v>135912</v>
      </c>
      <c r="AB248" s="3384">
        <v>45122</v>
      </c>
      <c r="AC248" s="3480">
        <f>SUM(AC241)</f>
        <v>365607</v>
      </c>
      <c r="AD248" s="3384">
        <v>86875</v>
      </c>
      <c r="AE248" s="3384">
        <v>2145</v>
      </c>
      <c r="AF248" s="3384">
        <v>12718</v>
      </c>
      <c r="AG248" s="3384">
        <v>26</v>
      </c>
      <c r="AH248" s="3384">
        <v>37</v>
      </c>
      <c r="AI248" s="3384" t="s">
        <v>504</v>
      </c>
      <c r="AJ248" s="3480" t="s">
        <v>504</v>
      </c>
      <c r="AK248" s="3384">
        <v>53164</v>
      </c>
      <c r="AL248" s="3384">
        <v>16982</v>
      </c>
      <c r="AM248" s="3480">
        <v>60013</v>
      </c>
      <c r="AN248" s="3479">
        <v>575010</v>
      </c>
      <c r="AO248" s="3319">
        <v>43467</v>
      </c>
      <c r="AP248" s="3319">
        <v>43830</v>
      </c>
      <c r="AQ248" s="3407" t="s">
        <v>2021</v>
      </c>
      <c r="AR248" s="701"/>
    </row>
    <row r="249" spans="1:340" ht="56.25" customHeight="1" x14ac:dyDescent="0.2">
      <c r="A249" s="769"/>
      <c r="B249" s="770"/>
      <c r="C249" s="771"/>
      <c r="D249" s="770"/>
      <c r="E249" s="770"/>
      <c r="F249" s="771"/>
      <c r="G249" s="770"/>
      <c r="H249" s="770"/>
      <c r="I249" s="771"/>
      <c r="J249" s="3335"/>
      <c r="K249" s="3343"/>
      <c r="L249" s="3343"/>
      <c r="M249" s="3335"/>
      <c r="N249" s="3335"/>
      <c r="O249" s="3335"/>
      <c r="P249" s="3343"/>
      <c r="Q249" s="3346"/>
      <c r="R249" s="3338"/>
      <c r="S249" s="3343"/>
      <c r="T249" s="1631" t="s">
        <v>887</v>
      </c>
      <c r="U249" s="1685" t="s">
        <v>888</v>
      </c>
      <c r="V249" s="903">
        <v>10772667</v>
      </c>
      <c r="W249" s="741">
        <v>20</v>
      </c>
      <c r="X249" s="1372" t="s">
        <v>61</v>
      </c>
      <c r="Y249" s="3335"/>
      <c r="Z249" s="3335"/>
      <c r="AA249" s="3385"/>
      <c r="AB249" s="3385"/>
      <c r="AC249" s="3481"/>
      <c r="AD249" s="3385"/>
      <c r="AE249" s="3385"/>
      <c r="AF249" s="3385"/>
      <c r="AG249" s="3385"/>
      <c r="AH249" s="3385"/>
      <c r="AI249" s="3385"/>
      <c r="AJ249" s="3481"/>
      <c r="AK249" s="3385"/>
      <c r="AL249" s="3385"/>
      <c r="AM249" s="3481"/>
      <c r="AN249" s="3479"/>
      <c r="AO249" s="3319"/>
      <c r="AP249" s="3319"/>
      <c r="AQ249" s="3408"/>
    </row>
    <row r="250" spans="1:340" ht="71.25" x14ac:dyDescent="0.2">
      <c r="A250" s="696"/>
      <c r="B250" s="697"/>
      <c r="C250" s="698"/>
      <c r="D250" s="697"/>
      <c r="E250" s="697"/>
      <c r="F250" s="698"/>
      <c r="G250" s="702"/>
      <c r="H250" s="702"/>
      <c r="I250" s="703"/>
      <c r="J250" s="3336"/>
      <c r="K250" s="3344"/>
      <c r="L250" s="3344"/>
      <c r="M250" s="3336"/>
      <c r="N250" s="3336"/>
      <c r="O250" s="3336"/>
      <c r="P250" s="3344"/>
      <c r="Q250" s="3347"/>
      <c r="R250" s="3339"/>
      <c r="S250" s="3344"/>
      <c r="T250" s="1631" t="s">
        <v>889</v>
      </c>
      <c r="U250" s="1686" t="s">
        <v>890</v>
      </c>
      <c r="V250" s="903">
        <v>10772667</v>
      </c>
      <c r="W250" s="741">
        <v>20</v>
      </c>
      <c r="X250" s="1372" t="s">
        <v>61</v>
      </c>
      <c r="Y250" s="3336"/>
      <c r="Z250" s="3336"/>
      <c r="AA250" s="3385"/>
      <c r="AB250" s="3385"/>
      <c r="AC250" s="3481"/>
      <c r="AD250" s="3385"/>
      <c r="AE250" s="3385"/>
      <c r="AF250" s="3385"/>
      <c r="AG250" s="3385"/>
      <c r="AH250" s="3385"/>
      <c r="AI250" s="3385"/>
      <c r="AJ250" s="3481"/>
      <c r="AK250" s="3385"/>
      <c r="AL250" s="3385"/>
      <c r="AM250" s="3481"/>
      <c r="AN250" s="3479"/>
      <c r="AO250" s="3319"/>
      <c r="AP250" s="3319"/>
      <c r="AQ250" s="3409"/>
    </row>
    <row r="251" spans="1:340" ht="36" customHeight="1" x14ac:dyDescent="0.2">
      <c r="A251" s="684"/>
      <c r="B251" s="685"/>
      <c r="C251" s="686"/>
      <c r="D251" s="685"/>
      <c r="E251" s="685"/>
      <c r="F251" s="686"/>
      <c r="G251" s="711">
        <v>52</v>
      </c>
      <c r="H251" s="688" t="s">
        <v>891</v>
      </c>
      <c r="I251" s="688"/>
      <c r="J251" s="690"/>
      <c r="K251" s="689"/>
      <c r="L251" s="688"/>
      <c r="M251" s="688"/>
      <c r="N251" s="690"/>
      <c r="O251" s="688"/>
      <c r="P251" s="689"/>
      <c r="Q251" s="688"/>
      <c r="R251" s="712"/>
      <c r="S251" s="688"/>
      <c r="T251" s="689"/>
      <c r="U251" s="689"/>
      <c r="V251" s="713"/>
      <c r="W251" s="714"/>
      <c r="X251" s="690"/>
      <c r="Y251" s="690"/>
      <c r="Z251" s="690"/>
      <c r="AA251" s="3482"/>
      <c r="AB251" s="3483"/>
      <c r="AC251" s="3483"/>
      <c r="AD251" s="3483"/>
      <c r="AE251" s="3483"/>
      <c r="AF251" s="3483"/>
      <c r="AG251" s="3483"/>
      <c r="AH251" s="3483"/>
      <c r="AI251" s="3483"/>
      <c r="AJ251" s="3483"/>
      <c r="AK251" s="3483"/>
      <c r="AL251" s="3483"/>
      <c r="AM251" s="3483"/>
      <c r="AN251" s="772"/>
      <c r="AO251" s="688"/>
      <c r="AP251" s="688"/>
      <c r="AQ251" s="695"/>
    </row>
    <row r="252" spans="1:340" ht="53.25" customHeight="1" x14ac:dyDescent="0.2">
      <c r="A252" s="737"/>
      <c r="B252" s="738"/>
      <c r="C252" s="739"/>
      <c r="D252" s="738"/>
      <c r="E252" s="738"/>
      <c r="F252" s="739"/>
      <c r="G252" s="738"/>
      <c r="H252" s="738"/>
      <c r="I252" s="739"/>
      <c r="J252" s="3340">
        <v>172</v>
      </c>
      <c r="K252" s="3342" t="s">
        <v>892</v>
      </c>
      <c r="L252" s="3342" t="s">
        <v>893</v>
      </c>
      <c r="M252" s="3334">
        <v>12</v>
      </c>
      <c r="N252" s="3334" t="s">
        <v>894</v>
      </c>
      <c r="O252" s="3334" t="s">
        <v>2012</v>
      </c>
      <c r="P252" s="3342" t="s">
        <v>895</v>
      </c>
      <c r="Q252" s="3345">
        <f>+SUM(V252:V257)/R252</f>
        <v>1</v>
      </c>
      <c r="R252" s="3337">
        <f>SUM(V252:V257)</f>
        <v>300000000</v>
      </c>
      <c r="S252" s="3342" t="s">
        <v>896</v>
      </c>
      <c r="T252" s="3473" t="s">
        <v>897</v>
      </c>
      <c r="U252" s="1687" t="s">
        <v>898</v>
      </c>
      <c r="V252" s="903">
        <v>161558359</v>
      </c>
      <c r="W252" s="741">
        <v>20</v>
      </c>
      <c r="X252" s="1372" t="s">
        <v>61</v>
      </c>
      <c r="Y252" s="3334">
        <v>292684</v>
      </c>
      <c r="Z252" s="3334">
        <v>282326</v>
      </c>
      <c r="AA252" s="3384">
        <v>135912</v>
      </c>
      <c r="AB252" s="3384">
        <v>45122</v>
      </c>
      <c r="AC252" s="3480" t="e">
        <f>SUM(#REF!)</f>
        <v>#REF!</v>
      </c>
      <c r="AD252" s="3384">
        <v>86875</v>
      </c>
      <c r="AE252" s="3384">
        <v>2145</v>
      </c>
      <c r="AF252" s="3384">
        <v>12718</v>
      </c>
      <c r="AG252" s="3384">
        <v>26</v>
      </c>
      <c r="AH252" s="3384">
        <v>37</v>
      </c>
      <c r="AI252" s="3384" t="s">
        <v>504</v>
      </c>
      <c r="AJ252" s="3384" t="s">
        <v>504</v>
      </c>
      <c r="AK252" s="3384">
        <v>53164</v>
      </c>
      <c r="AL252" s="3384">
        <v>16982</v>
      </c>
      <c r="AM252" s="3384">
        <v>60013</v>
      </c>
      <c r="AN252" s="3384">
        <v>575010</v>
      </c>
      <c r="AO252" s="3414">
        <v>43467</v>
      </c>
      <c r="AP252" s="3414">
        <v>43830</v>
      </c>
      <c r="AQ252" s="3407" t="s">
        <v>2021</v>
      </c>
    </row>
    <row r="253" spans="1:340" ht="49.5" customHeight="1" x14ac:dyDescent="0.2">
      <c r="A253" s="737"/>
      <c r="B253" s="738"/>
      <c r="C253" s="739"/>
      <c r="D253" s="738"/>
      <c r="E253" s="738"/>
      <c r="F253" s="739"/>
      <c r="G253" s="738"/>
      <c r="H253" s="738"/>
      <c r="I253" s="739"/>
      <c r="J253" s="3341"/>
      <c r="K253" s="3343"/>
      <c r="L253" s="3343"/>
      <c r="M253" s="3335"/>
      <c r="N253" s="3335"/>
      <c r="O253" s="3335"/>
      <c r="P253" s="3343"/>
      <c r="Q253" s="3346"/>
      <c r="R253" s="3338"/>
      <c r="S253" s="3343"/>
      <c r="T253" s="3474"/>
      <c r="U253" s="1687" t="s">
        <v>899</v>
      </c>
      <c r="V253" s="903">
        <v>40000000</v>
      </c>
      <c r="W253" s="741">
        <v>20</v>
      </c>
      <c r="X253" s="1372" t="s">
        <v>61</v>
      </c>
      <c r="Y253" s="3335"/>
      <c r="Z253" s="3335"/>
      <c r="AA253" s="3385"/>
      <c r="AB253" s="3385"/>
      <c r="AC253" s="3385"/>
      <c r="AD253" s="3385"/>
      <c r="AE253" s="3385"/>
      <c r="AF253" s="3385"/>
      <c r="AG253" s="3385"/>
      <c r="AH253" s="3385"/>
      <c r="AI253" s="3385"/>
      <c r="AJ253" s="3385"/>
      <c r="AK253" s="3385"/>
      <c r="AL253" s="3385"/>
      <c r="AM253" s="3385"/>
      <c r="AN253" s="3385"/>
      <c r="AO253" s="3415"/>
      <c r="AP253" s="3415"/>
      <c r="AQ253" s="3408"/>
    </row>
    <row r="254" spans="1:340" ht="59.25" customHeight="1" x14ac:dyDescent="0.2">
      <c r="A254" s="737"/>
      <c r="B254" s="738"/>
      <c r="C254" s="739"/>
      <c r="D254" s="738"/>
      <c r="E254" s="738"/>
      <c r="F254" s="739"/>
      <c r="G254" s="738"/>
      <c r="H254" s="738"/>
      <c r="I254" s="739"/>
      <c r="J254" s="3341"/>
      <c r="K254" s="3343"/>
      <c r="L254" s="3343"/>
      <c r="M254" s="3335"/>
      <c r="N254" s="3335"/>
      <c r="O254" s="3335"/>
      <c r="P254" s="3343"/>
      <c r="Q254" s="3346"/>
      <c r="R254" s="3338"/>
      <c r="S254" s="3343"/>
      <c r="T254" s="3474"/>
      <c r="U254" s="1687" t="s">
        <v>900</v>
      </c>
      <c r="V254" s="903">
        <v>18441641</v>
      </c>
      <c r="W254" s="741">
        <v>20</v>
      </c>
      <c r="X254" s="1372" t="s">
        <v>61</v>
      </c>
      <c r="Y254" s="3335"/>
      <c r="Z254" s="3335"/>
      <c r="AA254" s="3385"/>
      <c r="AB254" s="3385"/>
      <c r="AC254" s="3385"/>
      <c r="AD254" s="3385"/>
      <c r="AE254" s="3385"/>
      <c r="AF254" s="3385"/>
      <c r="AG254" s="3385"/>
      <c r="AH254" s="3385"/>
      <c r="AI254" s="3385"/>
      <c r="AJ254" s="3385"/>
      <c r="AK254" s="3385"/>
      <c r="AL254" s="3385"/>
      <c r="AM254" s="3385"/>
      <c r="AN254" s="3385"/>
      <c r="AO254" s="3415"/>
      <c r="AP254" s="3415"/>
      <c r="AQ254" s="3408"/>
    </row>
    <row r="255" spans="1:340" ht="47.25" customHeight="1" x14ac:dyDescent="0.2">
      <c r="A255" s="737"/>
      <c r="B255" s="738"/>
      <c r="C255" s="739"/>
      <c r="D255" s="738"/>
      <c r="E255" s="738"/>
      <c r="F255" s="739"/>
      <c r="G255" s="738"/>
      <c r="H255" s="738"/>
      <c r="I255" s="739"/>
      <c r="J255" s="3341"/>
      <c r="K255" s="3343"/>
      <c r="L255" s="3343"/>
      <c r="M255" s="3335"/>
      <c r="N255" s="3335"/>
      <c r="O255" s="3335"/>
      <c r="P255" s="3343"/>
      <c r="Q255" s="3346"/>
      <c r="R255" s="3338"/>
      <c r="S255" s="3343"/>
      <c r="T255" s="3474"/>
      <c r="U255" s="1688" t="s">
        <v>901</v>
      </c>
      <c r="V255" s="903">
        <v>30000000</v>
      </c>
      <c r="W255" s="741">
        <v>20</v>
      </c>
      <c r="X255" s="1372" t="s">
        <v>61</v>
      </c>
      <c r="Y255" s="3335"/>
      <c r="Z255" s="3335"/>
      <c r="AA255" s="3385"/>
      <c r="AB255" s="3385"/>
      <c r="AC255" s="3385"/>
      <c r="AD255" s="3385"/>
      <c r="AE255" s="3385"/>
      <c r="AF255" s="3385"/>
      <c r="AG255" s="3385"/>
      <c r="AH255" s="3385"/>
      <c r="AI255" s="3385"/>
      <c r="AJ255" s="3385"/>
      <c r="AK255" s="3385"/>
      <c r="AL255" s="3385"/>
      <c r="AM255" s="3385"/>
      <c r="AN255" s="3385"/>
      <c r="AO255" s="3415"/>
      <c r="AP255" s="3415"/>
      <c r="AQ255" s="3408"/>
    </row>
    <row r="256" spans="1:340" ht="55.5" customHeight="1" x14ac:dyDescent="0.2">
      <c r="A256" s="737"/>
      <c r="B256" s="738"/>
      <c r="C256" s="739"/>
      <c r="D256" s="738"/>
      <c r="E256" s="738"/>
      <c r="F256" s="739"/>
      <c r="G256" s="738"/>
      <c r="H256" s="738"/>
      <c r="I256" s="739"/>
      <c r="J256" s="3341"/>
      <c r="K256" s="3343"/>
      <c r="L256" s="3343"/>
      <c r="M256" s="3335"/>
      <c r="N256" s="3335"/>
      <c r="O256" s="3335"/>
      <c r="P256" s="3343"/>
      <c r="Q256" s="3346"/>
      <c r="R256" s="3338"/>
      <c r="S256" s="3343"/>
      <c r="T256" s="3475"/>
      <c r="U256" s="1688" t="s">
        <v>902</v>
      </c>
      <c r="V256" s="903">
        <v>30000000</v>
      </c>
      <c r="W256" s="741">
        <v>20</v>
      </c>
      <c r="X256" s="1372" t="s">
        <v>61</v>
      </c>
      <c r="Y256" s="3335"/>
      <c r="Z256" s="3335"/>
      <c r="AA256" s="3385"/>
      <c r="AB256" s="3385"/>
      <c r="AC256" s="3385"/>
      <c r="AD256" s="3385"/>
      <c r="AE256" s="3385"/>
      <c r="AF256" s="3385"/>
      <c r="AG256" s="3385"/>
      <c r="AH256" s="3385"/>
      <c r="AI256" s="3385"/>
      <c r="AJ256" s="3385"/>
      <c r="AK256" s="3385"/>
      <c r="AL256" s="3385"/>
      <c r="AM256" s="3385"/>
      <c r="AN256" s="3385"/>
      <c r="AO256" s="3415"/>
      <c r="AP256" s="3415"/>
      <c r="AQ256" s="3408"/>
    </row>
    <row r="257" spans="1:44" ht="63" customHeight="1" x14ac:dyDescent="0.2">
      <c r="A257" s="737"/>
      <c r="B257" s="738"/>
      <c r="C257" s="739"/>
      <c r="D257" s="738"/>
      <c r="E257" s="738"/>
      <c r="F257" s="739"/>
      <c r="G257" s="773"/>
      <c r="H257" s="773"/>
      <c r="I257" s="774"/>
      <c r="J257" s="3349"/>
      <c r="K257" s="3344"/>
      <c r="L257" s="3344"/>
      <c r="M257" s="3336"/>
      <c r="N257" s="3336"/>
      <c r="O257" s="3336"/>
      <c r="P257" s="3344"/>
      <c r="Q257" s="3347"/>
      <c r="R257" s="3339"/>
      <c r="S257" s="3344"/>
      <c r="T257" s="1631" t="s">
        <v>903</v>
      </c>
      <c r="U257" s="1685" t="s">
        <v>904</v>
      </c>
      <c r="V257" s="903">
        <v>20000000</v>
      </c>
      <c r="W257" s="741">
        <v>20</v>
      </c>
      <c r="X257" s="1372" t="s">
        <v>61</v>
      </c>
      <c r="Y257" s="3336"/>
      <c r="Z257" s="3336"/>
      <c r="AA257" s="3417"/>
      <c r="AB257" s="3417"/>
      <c r="AC257" s="3417"/>
      <c r="AD257" s="3417"/>
      <c r="AE257" s="3417"/>
      <c r="AF257" s="3417"/>
      <c r="AG257" s="3417"/>
      <c r="AH257" s="3417"/>
      <c r="AI257" s="3417"/>
      <c r="AJ257" s="3417"/>
      <c r="AK257" s="3417"/>
      <c r="AL257" s="3417"/>
      <c r="AM257" s="3417"/>
      <c r="AN257" s="3417"/>
      <c r="AO257" s="3418"/>
      <c r="AP257" s="3418"/>
      <c r="AQ257" s="3409"/>
    </row>
    <row r="258" spans="1:44" ht="36" customHeight="1" x14ac:dyDescent="0.2">
      <c r="A258" s="684"/>
      <c r="B258" s="685"/>
      <c r="C258" s="686"/>
      <c r="D258" s="685"/>
      <c r="E258" s="685"/>
      <c r="F258" s="686"/>
      <c r="G258" s="711">
        <v>53</v>
      </c>
      <c r="H258" s="688" t="s">
        <v>905</v>
      </c>
      <c r="I258" s="688"/>
      <c r="J258" s="690"/>
      <c r="K258" s="689"/>
      <c r="L258" s="688"/>
      <c r="M258" s="688"/>
      <c r="N258" s="690"/>
      <c r="O258" s="688"/>
      <c r="P258" s="689"/>
      <c r="Q258" s="688"/>
      <c r="R258" s="712"/>
      <c r="S258" s="688"/>
      <c r="T258" s="689"/>
      <c r="U258" s="689"/>
      <c r="V258" s="713"/>
      <c r="W258" s="714"/>
      <c r="X258" s="690"/>
      <c r="Y258" s="690"/>
      <c r="Z258" s="690"/>
      <c r="AA258" s="775"/>
      <c r="AB258" s="775"/>
      <c r="AC258" s="776"/>
      <c r="AD258" s="775"/>
      <c r="AE258" s="775"/>
      <c r="AF258" s="775"/>
      <c r="AG258" s="775"/>
      <c r="AH258" s="768"/>
      <c r="AI258" s="775"/>
      <c r="AJ258" s="776"/>
      <c r="AK258" s="775"/>
      <c r="AL258" s="775"/>
      <c r="AM258" s="776"/>
      <c r="AN258" s="775"/>
      <c r="AO258" s="688"/>
      <c r="AP258" s="688"/>
      <c r="AQ258" s="695"/>
    </row>
    <row r="259" spans="1:44" s="746" customFormat="1" ht="45" customHeight="1" x14ac:dyDescent="0.2">
      <c r="A259" s="742"/>
      <c r="B259" s="743"/>
      <c r="C259" s="744"/>
      <c r="D259" s="743"/>
      <c r="E259" s="743"/>
      <c r="F259" s="744"/>
      <c r="G259" s="1212"/>
      <c r="H259" s="1212"/>
      <c r="I259" s="1213"/>
      <c r="J259" s="3348">
        <v>173</v>
      </c>
      <c r="K259" s="3484" t="s">
        <v>906</v>
      </c>
      <c r="L259" s="3484" t="s">
        <v>907</v>
      </c>
      <c r="M259" s="3485">
        <v>7</v>
      </c>
      <c r="N259" s="3340" t="s">
        <v>908</v>
      </c>
      <c r="O259" s="3340" t="s">
        <v>2013</v>
      </c>
      <c r="P259" s="3350" t="s">
        <v>909</v>
      </c>
      <c r="Q259" s="2312">
        <f>+SUM(V259:V265)/R259</f>
        <v>0.5</v>
      </c>
      <c r="R259" s="2378">
        <f>SUM(V259:V266)</f>
        <v>64636000</v>
      </c>
      <c r="S259" s="3350" t="s">
        <v>910</v>
      </c>
      <c r="T259" s="3350" t="s">
        <v>911</v>
      </c>
      <c r="U259" s="659" t="s">
        <v>912</v>
      </c>
      <c r="V259" s="1263">
        <v>4106000</v>
      </c>
      <c r="W259" s="748">
        <v>20</v>
      </c>
      <c r="X259" s="1370" t="s">
        <v>61</v>
      </c>
      <c r="Y259" s="3340">
        <v>292684</v>
      </c>
      <c r="Z259" s="3340">
        <v>282326</v>
      </c>
      <c r="AA259" s="3404">
        <v>135912</v>
      </c>
      <c r="AB259" s="3404">
        <v>45122</v>
      </c>
      <c r="AC259" s="3404" t="e">
        <f>AC252</f>
        <v>#REF!</v>
      </c>
      <c r="AD259" s="3404">
        <f>AD252</f>
        <v>86875</v>
      </c>
      <c r="AE259" s="3404">
        <v>2145</v>
      </c>
      <c r="AF259" s="3404">
        <v>12718</v>
      </c>
      <c r="AG259" s="3404">
        <v>26</v>
      </c>
      <c r="AH259" s="3404">
        <v>37</v>
      </c>
      <c r="AI259" s="3404" t="s">
        <v>504</v>
      </c>
      <c r="AJ259" s="3404" t="s">
        <v>504</v>
      </c>
      <c r="AK259" s="3404">
        <v>53164</v>
      </c>
      <c r="AL259" s="3404">
        <v>16982</v>
      </c>
      <c r="AM259" s="3404">
        <v>60013</v>
      </c>
      <c r="AN259" s="3404">
        <v>575010</v>
      </c>
      <c r="AO259" s="3419">
        <v>43467</v>
      </c>
      <c r="AP259" s="3419">
        <v>43830</v>
      </c>
      <c r="AQ259" s="3401" t="s">
        <v>2021</v>
      </c>
      <c r="AR259" s="745"/>
    </row>
    <row r="260" spans="1:44" s="746" customFormat="1" ht="66" customHeight="1" x14ac:dyDescent="0.2">
      <c r="A260" s="742"/>
      <c r="B260" s="743"/>
      <c r="C260" s="744"/>
      <c r="D260" s="743"/>
      <c r="E260" s="743"/>
      <c r="F260" s="744"/>
      <c r="G260" s="743"/>
      <c r="H260" s="743"/>
      <c r="I260" s="744"/>
      <c r="J260" s="3348"/>
      <c r="K260" s="3484"/>
      <c r="L260" s="3484"/>
      <c r="M260" s="3485"/>
      <c r="N260" s="3341"/>
      <c r="O260" s="3341"/>
      <c r="P260" s="3351"/>
      <c r="Q260" s="2312"/>
      <c r="R260" s="2342"/>
      <c r="S260" s="3351"/>
      <c r="T260" s="3351"/>
      <c r="U260" s="659" t="s">
        <v>913</v>
      </c>
      <c r="V260" s="1263">
        <v>4106000</v>
      </c>
      <c r="W260" s="748">
        <v>20</v>
      </c>
      <c r="X260" s="1370" t="s">
        <v>61</v>
      </c>
      <c r="Y260" s="3341"/>
      <c r="Z260" s="3341"/>
      <c r="AA260" s="3405"/>
      <c r="AB260" s="3405"/>
      <c r="AC260" s="3405"/>
      <c r="AD260" s="3405"/>
      <c r="AE260" s="3405"/>
      <c r="AF260" s="3405"/>
      <c r="AG260" s="3405"/>
      <c r="AH260" s="3405"/>
      <c r="AI260" s="3405"/>
      <c r="AJ260" s="3405"/>
      <c r="AK260" s="3405"/>
      <c r="AL260" s="3405"/>
      <c r="AM260" s="3405"/>
      <c r="AN260" s="3405"/>
      <c r="AO260" s="3420"/>
      <c r="AP260" s="3420"/>
      <c r="AQ260" s="3402"/>
    </row>
    <row r="261" spans="1:44" s="746" customFormat="1" ht="57.75" customHeight="1" x14ac:dyDescent="0.2">
      <c r="A261" s="742"/>
      <c r="B261" s="743"/>
      <c r="C261" s="744"/>
      <c r="D261" s="743"/>
      <c r="E261" s="743"/>
      <c r="F261" s="744"/>
      <c r="G261" s="743"/>
      <c r="H261" s="743"/>
      <c r="I261" s="744"/>
      <c r="J261" s="3348"/>
      <c r="K261" s="3484"/>
      <c r="L261" s="3484"/>
      <c r="M261" s="3485"/>
      <c r="N261" s="3341"/>
      <c r="O261" s="3341"/>
      <c r="P261" s="3351"/>
      <c r="Q261" s="2312"/>
      <c r="R261" s="2342"/>
      <c r="S261" s="3351"/>
      <c r="T261" s="3352"/>
      <c r="U261" s="659" t="s">
        <v>914</v>
      </c>
      <c r="V261" s="1263">
        <v>4106000</v>
      </c>
      <c r="W261" s="748">
        <v>20</v>
      </c>
      <c r="X261" s="1370" t="s">
        <v>61</v>
      </c>
      <c r="Y261" s="3341"/>
      <c r="Z261" s="3341"/>
      <c r="AA261" s="3405"/>
      <c r="AB261" s="3405"/>
      <c r="AC261" s="3405"/>
      <c r="AD261" s="3405"/>
      <c r="AE261" s="3405"/>
      <c r="AF261" s="3405"/>
      <c r="AG261" s="3405"/>
      <c r="AH261" s="3405"/>
      <c r="AI261" s="3405"/>
      <c r="AJ261" s="3405"/>
      <c r="AK261" s="3405"/>
      <c r="AL261" s="3405"/>
      <c r="AM261" s="3405"/>
      <c r="AN261" s="3405"/>
      <c r="AO261" s="3420"/>
      <c r="AP261" s="3420"/>
      <c r="AQ261" s="3402"/>
    </row>
    <row r="262" spans="1:44" s="746" customFormat="1" ht="51" customHeight="1" x14ac:dyDescent="0.2">
      <c r="A262" s="742"/>
      <c r="B262" s="743"/>
      <c r="C262" s="744"/>
      <c r="D262" s="743"/>
      <c r="E262" s="743"/>
      <c r="F262" s="744"/>
      <c r="G262" s="743"/>
      <c r="H262" s="743"/>
      <c r="I262" s="744"/>
      <c r="J262" s="3348"/>
      <c r="K262" s="3484"/>
      <c r="L262" s="3484"/>
      <c r="M262" s="3485"/>
      <c r="N262" s="3341"/>
      <c r="O262" s="3341"/>
      <c r="P262" s="3351"/>
      <c r="Q262" s="2312"/>
      <c r="R262" s="2342"/>
      <c r="S262" s="3351"/>
      <c r="T262" s="3350" t="s">
        <v>915</v>
      </c>
      <c r="U262" s="659" t="s">
        <v>916</v>
      </c>
      <c r="V262" s="1263">
        <v>10000000</v>
      </c>
      <c r="W262" s="748">
        <v>20</v>
      </c>
      <c r="X262" s="1370" t="s">
        <v>61</v>
      </c>
      <c r="Y262" s="3341"/>
      <c r="Z262" s="3341"/>
      <c r="AA262" s="3405"/>
      <c r="AB262" s="3405"/>
      <c r="AC262" s="3405"/>
      <c r="AD262" s="3405"/>
      <c r="AE262" s="3405"/>
      <c r="AF262" s="3405"/>
      <c r="AG262" s="3405"/>
      <c r="AH262" s="3405"/>
      <c r="AI262" s="3405"/>
      <c r="AJ262" s="3405"/>
      <c r="AK262" s="3405"/>
      <c r="AL262" s="3405"/>
      <c r="AM262" s="3405"/>
      <c r="AN262" s="3405"/>
      <c r="AO262" s="3420"/>
      <c r="AP262" s="3420"/>
      <c r="AQ262" s="3402"/>
    </row>
    <row r="263" spans="1:44" s="746" customFormat="1" ht="58.5" customHeight="1" x14ac:dyDescent="0.2">
      <c r="A263" s="742"/>
      <c r="B263" s="743"/>
      <c r="C263" s="744"/>
      <c r="D263" s="743"/>
      <c r="E263" s="743"/>
      <c r="F263" s="744"/>
      <c r="G263" s="743"/>
      <c r="H263" s="743"/>
      <c r="I263" s="744"/>
      <c r="J263" s="3348"/>
      <c r="K263" s="3484"/>
      <c r="L263" s="3484"/>
      <c r="M263" s="3485"/>
      <c r="N263" s="3341"/>
      <c r="O263" s="3341"/>
      <c r="P263" s="3351"/>
      <c r="Q263" s="2312"/>
      <c r="R263" s="2342"/>
      <c r="S263" s="3351"/>
      <c r="T263" s="3351"/>
      <c r="U263" s="1000" t="s">
        <v>917</v>
      </c>
      <c r="V263" s="1263">
        <v>4000000</v>
      </c>
      <c r="W263" s="748">
        <v>20</v>
      </c>
      <c r="X263" s="1370" t="s">
        <v>61</v>
      </c>
      <c r="Y263" s="3341"/>
      <c r="Z263" s="3341"/>
      <c r="AA263" s="3405"/>
      <c r="AB263" s="3405"/>
      <c r="AC263" s="3405"/>
      <c r="AD263" s="3405"/>
      <c r="AE263" s="3405"/>
      <c r="AF263" s="3405"/>
      <c r="AG263" s="3405"/>
      <c r="AH263" s="3405"/>
      <c r="AI263" s="3405"/>
      <c r="AJ263" s="3405"/>
      <c r="AK263" s="3405"/>
      <c r="AL263" s="3405"/>
      <c r="AM263" s="3405"/>
      <c r="AN263" s="3405"/>
      <c r="AO263" s="3420"/>
      <c r="AP263" s="3420"/>
      <c r="AQ263" s="3402"/>
    </row>
    <row r="264" spans="1:44" s="746" customFormat="1" ht="63.75" customHeight="1" x14ac:dyDescent="0.2">
      <c r="A264" s="742"/>
      <c r="B264" s="743"/>
      <c r="C264" s="744"/>
      <c r="D264" s="743"/>
      <c r="E264" s="743"/>
      <c r="F264" s="744"/>
      <c r="G264" s="743"/>
      <c r="H264" s="743"/>
      <c r="I264" s="744"/>
      <c r="J264" s="3348"/>
      <c r="K264" s="3484"/>
      <c r="L264" s="3484"/>
      <c r="M264" s="3485"/>
      <c r="N264" s="3341"/>
      <c r="O264" s="3341"/>
      <c r="P264" s="3351"/>
      <c r="Q264" s="2312"/>
      <c r="R264" s="2342"/>
      <c r="S264" s="3351"/>
      <c r="T264" s="3351"/>
      <c r="U264" s="1000" t="s">
        <v>918</v>
      </c>
      <c r="V264" s="1263">
        <v>4000000</v>
      </c>
      <c r="W264" s="748">
        <v>20</v>
      </c>
      <c r="X264" s="1370" t="s">
        <v>61</v>
      </c>
      <c r="Y264" s="3341"/>
      <c r="Z264" s="3341"/>
      <c r="AA264" s="3405"/>
      <c r="AB264" s="3405"/>
      <c r="AC264" s="3405"/>
      <c r="AD264" s="3405"/>
      <c r="AE264" s="3405"/>
      <c r="AF264" s="3405"/>
      <c r="AG264" s="3405"/>
      <c r="AH264" s="3405"/>
      <c r="AI264" s="3405"/>
      <c r="AJ264" s="3405"/>
      <c r="AK264" s="3405"/>
      <c r="AL264" s="3405"/>
      <c r="AM264" s="3405"/>
      <c r="AN264" s="3405"/>
      <c r="AO264" s="3420"/>
      <c r="AP264" s="3420"/>
      <c r="AQ264" s="3402"/>
    </row>
    <row r="265" spans="1:44" s="746" customFormat="1" ht="58.5" customHeight="1" x14ac:dyDescent="0.2">
      <c r="A265" s="742"/>
      <c r="B265" s="743"/>
      <c r="C265" s="744"/>
      <c r="D265" s="743"/>
      <c r="E265" s="743"/>
      <c r="F265" s="744"/>
      <c r="G265" s="743"/>
      <c r="H265" s="743"/>
      <c r="I265" s="744"/>
      <c r="J265" s="3348"/>
      <c r="K265" s="3484"/>
      <c r="L265" s="3484"/>
      <c r="M265" s="3485"/>
      <c r="N265" s="3341"/>
      <c r="O265" s="3341"/>
      <c r="P265" s="3351"/>
      <c r="Q265" s="2312"/>
      <c r="R265" s="2342"/>
      <c r="S265" s="3351"/>
      <c r="T265" s="3352"/>
      <c r="U265" s="1000" t="s">
        <v>919</v>
      </c>
      <c r="V265" s="1263">
        <v>2000000</v>
      </c>
      <c r="W265" s="748">
        <v>20</v>
      </c>
      <c r="X265" s="1370" t="s">
        <v>61</v>
      </c>
      <c r="Y265" s="3341"/>
      <c r="Z265" s="3341"/>
      <c r="AA265" s="3405"/>
      <c r="AB265" s="3405"/>
      <c r="AC265" s="3405"/>
      <c r="AD265" s="3405"/>
      <c r="AE265" s="3405"/>
      <c r="AF265" s="3405"/>
      <c r="AG265" s="3405"/>
      <c r="AH265" s="3405"/>
      <c r="AI265" s="3405"/>
      <c r="AJ265" s="3405"/>
      <c r="AK265" s="3405"/>
      <c r="AL265" s="3405"/>
      <c r="AM265" s="3405"/>
      <c r="AN265" s="3405"/>
      <c r="AO265" s="3420"/>
      <c r="AP265" s="3420"/>
      <c r="AQ265" s="3402"/>
    </row>
    <row r="266" spans="1:44" s="746" customFormat="1" ht="51" customHeight="1" x14ac:dyDescent="0.2">
      <c r="A266" s="777"/>
      <c r="B266" s="778"/>
      <c r="C266" s="779"/>
      <c r="D266" s="778"/>
      <c r="E266" s="778"/>
      <c r="F266" s="779"/>
      <c r="G266" s="780"/>
      <c r="H266" s="780"/>
      <c r="I266" s="781"/>
      <c r="J266" s="1507">
        <v>174</v>
      </c>
      <c r="K266" s="1055" t="s">
        <v>920</v>
      </c>
      <c r="L266" s="1055" t="s">
        <v>921</v>
      </c>
      <c r="M266" s="1001">
        <v>150</v>
      </c>
      <c r="N266" s="3349"/>
      <c r="O266" s="3349"/>
      <c r="P266" s="3352"/>
      <c r="Q266" s="1261">
        <f>V266/R259</f>
        <v>0.5</v>
      </c>
      <c r="R266" s="2313"/>
      <c r="S266" s="3352"/>
      <c r="T266" s="1508" t="s">
        <v>922</v>
      </c>
      <c r="U266" s="1511" t="s">
        <v>923</v>
      </c>
      <c r="V266" s="1263">
        <v>32318000</v>
      </c>
      <c r="W266" s="748">
        <v>20</v>
      </c>
      <c r="X266" s="1370" t="s">
        <v>61</v>
      </c>
      <c r="Y266" s="3349"/>
      <c r="Z266" s="3349"/>
      <c r="AA266" s="3406"/>
      <c r="AB266" s="3406"/>
      <c r="AC266" s="3406"/>
      <c r="AD266" s="3406"/>
      <c r="AE266" s="3406"/>
      <c r="AF266" s="3406"/>
      <c r="AG266" s="3406"/>
      <c r="AH266" s="3406"/>
      <c r="AI266" s="3406"/>
      <c r="AJ266" s="3406"/>
      <c r="AK266" s="3406"/>
      <c r="AL266" s="3406"/>
      <c r="AM266" s="3406"/>
      <c r="AN266" s="3406"/>
      <c r="AO266" s="3421"/>
      <c r="AP266" s="3421"/>
      <c r="AQ266" s="3403"/>
    </row>
    <row r="267" spans="1:44" ht="36" customHeight="1" x14ac:dyDescent="0.2">
      <c r="A267" s="684"/>
      <c r="B267" s="685"/>
      <c r="C267" s="686"/>
      <c r="D267" s="685"/>
      <c r="E267" s="685"/>
      <c r="F267" s="686"/>
      <c r="G267" s="1219">
        <v>54</v>
      </c>
      <c r="H267" s="1220" t="s">
        <v>924</v>
      </c>
      <c r="I267" s="1220"/>
      <c r="J267" s="690"/>
      <c r="K267" s="689"/>
      <c r="L267" s="688"/>
      <c r="M267" s="688"/>
      <c r="N267" s="690"/>
      <c r="O267" s="688"/>
      <c r="P267" s="689"/>
      <c r="Q267" s="688"/>
      <c r="R267" s="712"/>
      <c r="S267" s="688"/>
      <c r="T267" s="689"/>
      <c r="U267" s="689"/>
      <c r="V267" s="713"/>
      <c r="W267" s="714"/>
      <c r="X267" s="690"/>
      <c r="Y267" s="690"/>
      <c r="Z267" s="690"/>
      <c r="AA267" s="775"/>
      <c r="AB267" s="775"/>
      <c r="AC267" s="776"/>
      <c r="AD267" s="775"/>
      <c r="AE267" s="775"/>
      <c r="AF267" s="775"/>
      <c r="AG267" s="775"/>
      <c r="AH267" s="768"/>
      <c r="AI267" s="775"/>
      <c r="AJ267" s="776"/>
      <c r="AK267" s="775"/>
      <c r="AL267" s="775"/>
      <c r="AM267" s="776"/>
      <c r="AN267" s="775"/>
      <c r="AO267" s="688"/>
      <c r="AP267" s="688"/>
      <c r="AQ267" s="695"/>
    </row>
    <row r="268" spans="1:44" s="746" customFormat="1" ht="64.5" customHeight="1" x14ac:dyDescent="0.2">
      <c r="A268" s="742"/>
      <c r="B268" s="743"/>
      <c r="C268" s="744"/>
      <c r="D268" s="743"/>
      <c r="E268" s="743"/>
      <c r="F268" s="743"/>
      <c r="G268" s="1211"/>
      <c r="H268" s="1212"/>
      <c r="I268" s="1213"/>
      <c r="J268" s="3340">
        <v>175</v>
      </c>
      <c r="K268" s="3495" t="s">
        <v>925</v>
      </c>
      <c r="L268" s="3350" t="s">
        <v>926</v>
      </c>
      <c r="M268" s="3340">
        <v>14</v>
      </c>
      <c r="N268" s="3340" t="s">
        <v>927</v>
      </c>
      <c r="O268" s="3340" t="s">
        <v>2014</v>
      </c>
      <c r="P268" s="3350" t="s">
        <v>928</v>
      </c>
      <c r="Q268" s="2312">
        <f>+SUM(V268:V271)/R268</f>
        <v>1</v>
      </c>
      <c r="R268" s="2314">
        <f>SUM(V268:V271)</f>
        <v>64636000</v>
      </c>
      <c r="S268" s="3350" t="s">
        <v>929</v>
      </c>
      <c r="T268" s="3484" t="s">
        <v>930</v>
      </c>
      <c r="U268" s="659" t="s">
        <v>931</v>
      </c>
      <c r="V268" s="1006">
        <f>11619000+13659000</f>
        <v>25278000</v>
      </c>
      <c r="W268" s="748">
        <v>20</v>
      </c>
      <c r="X268" s="1370" t="s">
        <v>61</v>
      </c>
      <c r="Y268" s="3348">
        <v>292684</v>
      </c>
      <c r="Z268" s="3348">
        <v>282326</v>
      </c>
      <c r="AA268" s="3397">
        <v>135912</v>
      </c>
      <c r="AB268" s="3397">
        <v>45122</v>
      </c>
      <c r="AC268" s="3397" t="e">
        <f>AC259</f>
        <v>#REF!</v>
      </c>
      <c r="AD268" s="3397">
        <f>AD259</f>
        <v>86875</v>
      </c>
      <c r="AE268" s="3397">
        <v>2145</v>
      </c>
      <c r="AF268" s="3397">
        <v>12718</v>
      </c>
      <c r="AG268" s="3397">
        <v>26</v>
      </c>
      <c r="AH268" s="3397">
        <v>37</v>
      </c>
      <c r="AI268" s="3397" t="s">
        <v>504</v>
      </c>
      <c r="AJ268" s="3397" t="s">
        <v>504</v>
      </c>
      <c r="AK268" s="3397">
        <v>53164</v>
      </c>
      <c r="AL268" s="3397">
        <v>16982</v>
      </c>
      <c r="AM268" s="3397">
        <v>60013</v>
      </c>
      <c r="AN268" s="3486">
        <v>575010</v>
      </c>
      <c r="AO268" s="3492">
        <v>43467</v>
      </c>
      <c r="AP268" s="3492">
        <v>43830</v>
      </c>
      <c r="AQ268" s="3401" t="s">
        <v>2021</v>
      </c>
    </row>
    <row r="269" spans="1:44" s="746" customFormat="1" ht="64.5" customHeight="1" x14ac:dyDescent="0.2">
      <c r="A269" s="742"/>
      <c r="B269" s="743"/>
      <c r="C269" s="744"/>
      <c r="D269" s="743"/>
      <c r="E269" s="743"/>
      <c r="F269" s="743"/>
      <c r="G269" s="747"/>
      <c r="H269" s="782"/>
      <c r="I269" s="744"/>
      <c r="J269" s="3341"/>
      <c r="K269" s="3496"/>
      <c r="L269" s="3351"/>
      <c r="M269" s="3341"/>
      <c r="N269" s="3341"/>
      <c r="O269" s="3341"/>
      <c r="P269" s="3351"/>
      <c r="Q269" s="2312"/>
      <c r="R269" s="2314"/>
      <c r="S269" s="3351"/>
      <c r="T269" s="3484"/>
      <c r="U269" s="659" t="s">
        <v>932</v>
      </c>
      <c r="V269" s="908">
        <v>9080000</v>
      </c>
      <c r="W269" s="748">
        <v>20</v>
      </c>
      <c r="X269" s="1370" t="s">
        <v>61</v>
      </c>
      <c r="Y269" s="3348"/>
      <c r="Z269" s="3348"/>
      <c r="AA269" s="3397"/>
      <c r="AB269" s="3397"/>
      <c r="AC269" s="3397"/>
      <c r="AD269" s="3397"/>
      <c r="AE269" s="3397"/>
      <c r="AF269" s="3397"/>
      <c r="AG269" s="3397"/>
      <c r="AH269" s="3397"/>
      <c r="AI269" s="3397"/>
      <c r="AJ269" s="3397"/>
      <c r="AK269" s="3397"/>
      <c r="AL269" s="3397"/>
      <c r="AM269" s="3397"/>
      <c r="AN269" s="3487"/>
      <c r="AO269" s="3492"/>
      <c r="AP269" s="3492"/>
      <c r="AQ269" s="3402"/>
    </row>
    <row r="270" spans="1:44" s="746" customFormat="1" ht="48" customHeight="1" x14ac:dyDescent="0.2">
      <c r="A270" s="742"/>
      <c r="B270" s="743"/>
      <c r="C270" s="744"/>
      <c r="D270" s="743"/>
      <c r="E270" s="743"/>
      <c r="F270" s="743"/>
      <c r="G270" s="747"/>
      <c r="H270" s="743"/>
      <c r="I270" s="744"/>
      <c r="J270" s="3341"/>
      <c r="K270" s="3496"/>
      <c r="L270" s="3351"/>
      <c r="M270" s="3341"/>
      <c r="N270" s="3341"/>
      <c r="O270" s="3341"/>
      <c r="P270" s="3351"/>
      <c r="Q270" s="2312"/>
      <c r="R270" s="2314"/>
      <c r="S270" s="3351"/>
      <c r="T270" s="3484"/>
      <c r="U270" s="659" t="s">
        <v>933</v>
      </c>
      <c r="V270" s="908">
        <f>11619000+13659000</f>
        <v>25278000</v>
      </c>
      <c r="W270" s="748">
        <v>20</v>
      </c>
      <c r="X270" s="1370" t="s">
        <v>61</v>
      </c>
      <c r="Y270" s="3348"/>
      <c r="Z270" s="3348"/>
      <c r="AA270" s="3397"/>
      <c r="AB270" s="3397"/>
      <c r="AC270" s="3397"/>
      <c r="AD270" s="3397"/>
      <c r="AE270" s="3397"/>
      <c r="AF270" s="3397"/>
      <c r="AG270" s="3397"/>
      <c r="AH270" s="3397"/>
      <c r="AI270" s="3397"/>
      <c r="AJ270" s="3397"/>
      <c r="AK270" s="3397"/>
      <c r="AL270" s="3397"/>
      <c r="AM270" s="3397"/>
      <c r="AN270" s="3487"/>
      <c r="AO270" s="3397"/>
      <c r="AP270" s="3397"/>
      <c r="AQ270" s="3402"/>
    </row>
    <row r="271" spans="1:44" s="746" customFormat="1" ht="48" customHeight="1" x14ac:dyDescent="0.2">
      <c r="A271" s="742"/>
      <c r="B271" s="743"/>
      <c r="C271" s="744"/>
      <c r="D271" s="750"/>
      <c r="E271" s="750"/>
      <c r="F271" s="750"/>
      <c r="G271" s="747"/>
      <c r="H271" s="743"/>
      <c r="I271" s="744"/>
      <c r="J271" s="1512">
        <v>176</v>
      </c>
      <c r="K271" s="1375" t="s">
        <v>934</v>
      </c>
      <c r="L271" s="1511" t="s">
        <v>935</v>
      </c>
      <c r="M271" s="1370">
        <v>2</v>
      </c>
      <c r="N271" s="3349"/>
      <c r="O271" s="3349"/>
      <c r="P271" s="3352"/>
      <c r="Q271" s="2312"/>
      <c r="R271" s="2314"/>
      <c r="S271" s="3351"/>
      <c r="T271" s="1508" t="s">
        <v>936</v>
      </c>
      <c r="U271" s="659" t="s">
        <v>937</v>
      </c>
      <c r="V271" s="904">
        <v>5000000</v>
      </c>
      <c r="W271" s="748">
        <v>20</v>
      </c>
      <c r="X271" s="1370" t="s">
        <v>61</v>
      </c>
      <c r="Y271" s="3348"/>
      <c r="Z271" s="3348"/>
      <c r="AA271" s="3397"/>
      <c r="AB271" s="3397"/>
      <c r="AC271" s="3397"/>
      <c r="AD271" s="3397"/>
      <c r="AE271" s="3397"/>
      <c r="AF271" s="3397"/>
      <c r="AG271" s="3397"/>
      <c r="AH271" s="3397"/>
      <c r="AI271" s="3397"/>
      <c r="AJ271" s="3397"/>
      <c r="AK271" s="3397"/>
      <c r="AL271" s="3397"/>
      <c r="AM271" s="3397"/>
      <c r="AN271" s="3488"/>
      <c r="AO271" s="3397"/>
      <c r="AP271" s="3397"/>
      <c r="AQ271" s="3403"/>
    </row>
    <row r="272" spans="1:44" ht="36" customHeight="1" x14ac:dyDescent="0.2">
      <c r="A272" s="684"/>
      <c r="C272" s="705"/>
      <c r="D272" s="1218">
        <v>15</v>
      </c>
      <c r="E272" s="1198" t="s">
        <v>938</v>
      </c>
      <c r="F272" s="1198"/>
      <c r="G272" s="759"/>
      <c r="H272" s="759"/>
      <c r="I272" s="759"/>
      <c r="J272" s="678"/>
      <c r="K272" s="677"/>
      <c r="L272" s="676"/>
      <c r="M272" s="676"/>
      <c r="N272" s="678"/>
      <c r="O272" s="676"/>
      <c r="P272" s="677"/>
      <c r="Q272" s="676"/>
      <c r="R272" s="708"/>
      <c r="S272" s="676"/>
      <c r="T272" s="677"/>
      <c r="U272" s="677"/>
      <c r="V272" s="709">
        <f>+V268+V269+V270-'[3]POAI INICIAL 2020'!$V$550</f>
        <v>0</v>
      </c>
      <c r="W272" s="710">
        <f>+V272/2</f>
        <v>0</v>
      </c>
      <c r="X272" s="678"/>
      <c r="Y272" s="678"/>
      <c r="Z272" s="678"/>
      <c r="AA272" s="783"/>
      <c r="AB272" s="783"/>
      <c r="AC272" s="784"/>
      <c r="AD272" s="783"/>
      <c r="AE272" s="783"/>
      <c r="AF272" s="783"/>
      <c r="AG272" s="783"/>
      <c r="AH272" s="785"/>
      <c r="AI272" s="783"/>
      <c r="AJ272" s="784"/>
      <c r="AK272" s="783"/>
      <c r="AL272" s="783"/>
      <c r="AM272" s="784"/>
      <c r="AN272" s="783"/>
      <c r="AO272" s="676"/>
      <c r="AP272" s="676"/>
      <c r="AQ272" s="683"/>
    </row>
    <row r="273" spans="1:340" ht="36" customHeight="1" x14ac:dyDescent="0.2">
      <c r="A273" s="684"/>
      <c r="B273" s="685"/>
      <c r="C273" s="686"/>
      <c r="D273" s="1199"/>
      <c r="E273" s="1199"/>
      <c r="F273" s="1200"/>
      <c r="G273" s="711">
        <v>55</v>
      </c>
      <c r="H273" s="688" t="s">
        <v>939</v>
      </c>
      <c r="I273" s="688"/>
      <c r="J273" s="690"/>
      <c r="K273" s="689"/>
      <c r="L273" s="688"/>
      <c r="M273" s="688"/>
      <c r="N273" s="690"/>
      <c r="O273" s="688"/>
      <c r="P273" s="689"/>
      <c r="Q273" s="688"/>
      <c r="R273" s="712"/>
      <c r="S273" s="688"/>
      <c r="T273" s="689"/>
      <c r="U273" s="689"/>
      <c r="V273" s="713"/>
      <c r="W273" s="714"/>
      <c r="X273" s="786"/>
      <c r="Y273" s="786"/>
      <c r="Z273" s="786"/>
      <c r="AA273" s="787"/>
      <c r="AB273" s="787"/>
      <c r="AC273" s="788"/>
      <c r="AD273" s="787"/>
      <c r="AE273" s="787"/>
      <c r="AF273" s="787"/>
      <c r="AG273" s="787"/>
      <c r="AH273" s="789"/>
      <c r="AI273" s="787"/>
      <c r="AJ273" s="788"/>
      <c r="AK273" s="787"/>
      <c r="AL273" s="787"/>
      <c r="AM273" s="788"/>
      <c r="AN273" s="787"/>
      <c r="AO273" s="688"/>
      <c r="AP273" s="688"/>
      <c r="AQ273" s="695"/>
    </row>
    <row r="274" spans="1:340" s="699" customFormat="1" ht="47.25" customHeight="1" x14ac:dyDescent="0.2">
      <c r="A274" s="737"/>
      <c r="B274" s="738"/>
      <c r="C274" s="739"/>
      <c r="D274" s="738"/>
      <c r="E274" s="738"/>
      <c r="F274" s="739"/>
      <c r="G274" s="1227"/>
      <c r="H274" s="1227"/>
      <c r="I274" s="1228"/>
      <c r="J274" s="3334">
        <v>178</v>
      </c>
      <c r="K274" s="3342" t="s">
        <v>2017</v>
      </c>
      <c r="L274" s="3342" t="s">
        <v>940</v>
      </c>
      <c r="M274" s="3334">
        <v>3</v>
      </c>
      <c r="N274" s="3334" t="s">
        <v>941</v>
      </c>
      <c r="O274" s="3334" t="s">
        <v>2015</v>
      </c>
      <c r="P274" s="3342" t="s">
        <v>942</v>
      </c>
      <c r="Q274" s="3345">
        <f>SUM(V274:V278)/R274</f>
        <v>1</v>
      </c>
      <c r="R274" s="3337">
        <f>SUM(V274:V278)</f>
        <v>150000000</v>
      </c>
      <c r="S274" s="3342" t="s">
        <v>943</v>
      </c>
      <c r="T274" s="3342" t="s">
        <v>944</v>
      </c>
      <c r="U274" s="658" t="s">
        <v>945</v>
      </c>
      <c r="V274" s="909">
        <v>60000000</v>
      </c>
      <c r="W274" s="1002">
        <v>72</v>
      </c>
      <c r="X274" s="1372" t="s">
        <v>946</v>
      </c>
      <c r="Y274" s="3334">
        <v>292684</v>
      </c>
      <c r="Z274" s="3334">
        <v>282326</v>
      </c>
      <c r="AA274" s="3384">
        <v>135912</v>
      </c>
      <c r="AB274" s="3384">
        <v>45122</v>
      </c>
      <c r="AC274" s="3384" t="e">
        <f>SUM(AC268)</f>
        <v>#REF!</v>
      </c>
      <c r="AD274" s="3384">
        <v>86875</v>
      </c>
      <c r="AE274" s="3384">
        <v>2145</v>
      </c>
      <c r="AF274" s="3384">
        <v>12718</v>
      </c>
      <c r="AG274" s="3384">
        <v>26</v>
      </c>
      <c r="AH274" s="3384">
        <v>37</v>
      </c>
      <c r="AI274" s="3384" t="s">
        <v>504</v>
      </c>
      <c r="AJ274" s="3384" t="s">
        <v>504</v>
      </c>
      <c r="AK274" s="3384">
        <v>53164</v>
      </c>
      <c r="AL274" s="3384">
        <v>16982</v>
      </c>
      <c r="AM274" s="3384">
        <v>60013</v>
      </c>
      <c r="AN274" s="3384">
        <v>575010</v>
      </c>
      <c r="AO274" s="3414">
        <v>43467</v>
      </c>
      <c r="AP274" s="3414">
        <v>43830</v>
      </c>
      <c r="AQ274" s="3407" t="s">
        <v>2021</v>
      </c>
      <c r="AR274" s="701"/>
    </row>
    <row r="275" spans="1:340" ht="45" customHeight="1" x14ac:dyDescent="0.2">
      <c r="A275" s="737"/>
      <c r="B275" s="738"/>
      <c r="C275" s="739"/>
      <c r="D275" s="738"/>
      <c r="E275" s="738"/>
      <c r="F275" s="739"/>
      <c r="G275" s="738"/>
      <c r="H275" s="738"/>
      <c r="I275" s="739"/>
      <c r="J275" s="3335"/>
      <c r="K275" s="3343"/>
      <c r="L275" s="3343"/>
      <c r="M275" s="3335"/>
      <c r="N275" s="3335"/>
      <c r="O275" s="3335"/>
      <c r="P275" s="3343"/>
      <c r="Q275" s="3346"/>
      <c r="R275" s="3338"/>
      <c r="S275" s="3343"/>
      <c r="T275" s="3343"/>
      <c r="U275" s="658" t="s">
        <v>947</v>
      </c>
      <c r="V275" s="905">
        <v>40000000</v>
      </c>
      <c r="W275" s="1002">
        <v>72</v>
      </c>
      <c r="X275" s="1372" t="s">
        <v>946</v>
      </c>
      <c r="Y275" s="3335"/>
      <c r="Z275" s="3335"/>
      <c r="AA275" s="3385"/>
      <c r="AB275" s="3385"/>
      <c r="AC275" s="3385"/>
      <c r="AD275" s="3385"/>
      <c r="AE275" s="3385"/>
      <c r="AF275" s="3385"/>
      <c r="AG275" s="3385"/>
      <c r="AH275" s="3385"/>
      <c r="AI275" s="3385"/>
      <c r="AJ275" s="3385"/>
      <c r="AK275" s="3385"/>
      <c r="AL275" s="3385"/>
      <c r="AM275" s="3385"/>
      <c r="AN275" s="3385"/>
      <c r="AO275" s="3415"/>
      <c r="AP275" s="3415"/>
      <c r="AQ275" s="3408"/>
    </row>
    <row r="276" spans="1:340" ht="39.75" customHeight="1" x14ac:dyDescent="0.2">
      <c r="A276" s="737"/>
      <c r="B276" s="738"/>
      <c r="C276" s="739"/>
      <c r="D276" s="738"/>
      <c r="E276" s="738"/>
      <c r="F276" s="739"/>
      <c r="G276" s="738"/>
      <c r="H276" s="738"/>
      <c r="I276" s="739"/>
      <c r="J276" s="3335"/>
      <c r="K276" s="3343"/>
      <c r="L276" s="3343"/>
      <c r="M276" s="3335"/>
      <c r="N276" s="3335"/>
      <c r="O276" s="3335"/>
      <c r="P276" s="3343"/>
      <c r="Q276" s="3346"/>
      <c r="R276" s="3338"/>
      <c r="S276" s="3343"/>
      <c r="T276" s="3344"/>
      <c r="U276" s="658" t="s">
        <v>948</v>
      </c>
      <c r="V276" s="905">
        <v>20000000</v>
      </c>
      <c r="W276" s="1002">
        <v>72</v>
      </c>
      <c r="X276" s="1372" t="s">
        <v>946</v>
      </c>
      <c r="Y276" s="3335"/>
      <c r="Z276" s="3335"/>
      <c r="AA276" s="3385"/>
      <c r="AB276" s="3385"/>
      <c r="AC276" s="3385"/>
      <c r="AD276" s="3385"/>
      <c r="AE276" s="3385"/>
      <c r="AF276" s="3385"/>
      <c r="AG276" s="3385"/>
      <c r="AH276" s="3385"/>
      <c r="AI276" s="3385"/>
      <c r="AJ276" s="3385"/>
      <c r="AK276" s="3385"/>
      <c r="AL276" s="3385"/>
      <c r="AM276" s="3385"/>
      <c r="AN276" s="3385"/>
      <c r="AO276" s="3415"/>
      <c r="AP276" s="3415"/>
      <c r="AQ276" s="3408"/>
    </row>
    <row r="277" spans="1:340" ht="42.75" customHeight="1" x14ac:dyDescent="0.2">
      <c r="A277" s="737"/>
      <c r="B277" s="738"/>
      <c r="C277" s="739"/>
      <c r="D277" s="738"/>
      <c r="E277" s="738"/>
      <c r="F277" s="739"/>
      <c r="G277" s="738"/>
      <c r="H277" s="738"/>
      <c r="I277" s="739"/>
      <c r="J277" s="3335"/>
      <c r="K277" s="3343"/>
      <c r="L277" s="3343"/>
      <c r="M277" s="3335"/>
      <c r="N277" s="3335"/>
      <c r="O277" s="3335"/>
      <c r="P277" s="3343"/>
      <c r="Q277" s="3346"/>
      <c r="R277" s="3338"/>
      <c r="S277" s="3343"/>
      <c r="T277" s="3342" t="s">
        <v>949</v>
      </c>
      <c r="U277" s="658" t="s">
        <v>950</v>
      </c>
      <c r="V277" s="905">
        <v>15000000</v>
      </c>
      <c r="W277" s="1002">
        <v>72</v>
      </c>
      <c r="X277" s="1372" t="s">
        <v>946</v>
      </c>
      <c r="Y277" s="3335"/>
      <c r="Z277" s="3335"/>
      <c r="AA277" s="3385"/>
      <c r="AB277" s="3385"/>
      <c r="AC277" s="3385"/>
      <c r="AD277" s="3385"/>
      <c r="AE277" s="3385"/>
      <c r="AF277" s="3385"/>
      <c r="AG277" s="3385"/>
      <c r="AH277" s="3385"/>
      <c r="AI277" s="3385"/>
      <c r="AJ277" s="3385"/>
      <c r="AK277" s="3385"/>
      <c r="AL277" s="3385"/>
      <c r="AM277" s="3385"/>
      <c r="AN277" s="3385"/>
      <c r="AO277" s="3415"/>
      <c r="AP277" s="3415"/>
      <c r="AQ277" s="3408"/>
    </row>
    <row r="278" spans="1:340" ht="51.75" customHeight="1" thickBot="1" x14ac:dyDescent="0.25">
      <c r="A278" s="737"/>
      <c r="B278" s="738"/>
      <c r="C278" s="739"/>
      <c r="D278" s="738"/>
      <c r="E278" s="738"/>
      <c r="F278" s="739"/>
      <c r="G278" s="738"/>
      <c r="H278" s="738"/>
      <c r="I278" s="739"/>
      <c r="J278" s="3387"/>
      <c r="K278" s="3390"/>
      <c r="L278" s="3390"/>
      <c r="M278" s="3387"/>
      <c r="N278" s="3387"/>
      <c r="O278" s="3387"/>
      <c r="P278" s="3390"/>
      <c r="Q278" s="3468"/>
      <c r="R278" s="3441"/>
      <c r="S278" s="3390"/>
      <c r="T278" s="3390"/>
      <c r="U278" s="1229" t="s">
        <v>951</v>
      </c>
      <c r="V278" s="1230">
        <v>15000000</v>
      </c>
      <c r="W278" s="1231">
        <v>72</v>
      </c>
      <c r="X278" s="1364" t="s">
        <v>946</v>
      </c>
      <c r="Y278" s="3387"/>
      <c r="Z278" s="3387"/>
      <c r="AA278" s="3386"/>
      <c r="AB278" s="3386"/>
      <c r="AC278" s="3386"/>
      <c r="AD278" s="3386"/>
      <c r="AE278" s="3386"/>
      <c r="AF278" s="3386"/>
      <c r="AG278" s="3386"/>
      <c r="AH278" s="3386"/>
      <c r="AI278" s="3386"/>
      <c r="AJ278" s="3386"/>
      <c r="AK278" s="3386"/>
      <c r="AL278" s="3386"/>
      <c r="AM278" s="3386"/>
      <c r="AN278" s="3386"/>
      <c r="AO278" s="3416"/>
      <c r="AP278" s="3416"/>
      <c r="AQ278" s="3408"/>
    </row>
    <row r="279" spans="1:340" s="746" customFormat="1" ht="30" customHeight="1" thickBot="1" x14ac:dyDescent="0.25">
      <c r="A279" s="3489"/>
      <c r="B279" s="3490"/>
      <c r="C279" s="3490"/>
      <c r="D279" s="3490"/>
      <c r="E279" s="3490"/>
      <c r="F279" s="3490"/>
      <c r="G279" s="3490"/>
      <c r="H279" s="3490"/>
      <c r="I279" s="3490"/>
      <c r="J279" s="3490"/>
      <c r="K279" s="3490"/>
      <c r="L279" s="3490"/>
      <c r="M279" s="3490"/>
      <c r="N279" s="3490"/>
      <c r="O279" s="3490"/>
      <c r="P279" s="3490"/>
      <c r="Q279" s="3491"/>
      <c r="R279" s="1635">
        <f>SUM(R12:R278)</f>
        <v>45458110034</v>
      </c>
      <c r="S279" s="1636"/>
      <c r="T279" s="1637"/>
      <c r="U279" s="1638"/>
      <c r="V279" s="1639">
        <f>SUM(V12:V278)</f>
        <v>45458110034</v>
      </c>
      <c r="W279" s="1640"/>
      <c r="X279" s="1641"/>
      <c r="Y279" s="1642"/>
      <c r="Z279" s="1642"/>
      <c r="AA279" s="1643"/>
      <c r="AB279" s="1642"/>
      <c r="AC279" s="1642"/>
      <c r="AD279" s="1642"/>
      <c r="AE279" s="1642"/>
      <c r="AF279" s="1644"/>
      <c r="AG279" s="1642"/>
      <c r="AH279" s="1643"/>
      <c r="AI279" s="1642"/>
      <c r="AJ279" s="1642"/>
      <c r="AK279" s="1643"/>
      <c r="AL279" s="1643"/>
      <c r="AM279" s="1643"/>
      <c r="AN279" s="1643"/>
      <c r="AO279" s="1645"/>
      <c r="AP279" s="1645"/>
      <c r="AQ279" s="1646"/>
    </row>
    <row r="280" spans="1:340" ht="45" customHeight="1" x14ac:dyDescent="0.2">
      <c r="N280" s="1361"/>
      <c r="R280" s="1361"/>
      <c r="V280" s="794">
        <f>+R279-V279</f>
        <v>0</v>
      </c>
    </row>
    <row r="281" spans="1:340" ht="43.5" customHeight="1" x14ac:dyDescent="0.2">
      <c r="N281" s="1361"/>
      <c r="R281" s="1361"/>
      <c r="V281" s="794"/>
    </row>
    <row r="282" spans="1:340" ht="43.5" customHeight="1" x14ac:dyDescent="0.2">
      <c r="N282" s="1361"/>
      <c r="R282" s="798"/>
      <c r="V282" s="799"/>
    </row>
    <row r="283" spans="1:340" ht="27.75" customHeight="1" x14ac:dyDescent="0.25">
      <c r="K283" s="3360" t="s">
        <v>2032</v>
      </c>
      <c r="L283" s="3360"/>
      <c r="M283" s="3360"/>
      <c r="N283" s="1361"/>
      <c r="R283" s="1361"/>
      <c r="V283" s="800"/>
    </row>
    <row r="284" spans="1:340" s="792" customFormat="1" ht="18.75" customHeight="1" x14ac:dyDescent="0.2">
      <c r="A284" s="675"/>
      <c r="B284" s="675"/>
      <c r="C284" s="675"/>
      <c r="D284" s="675"/>
      <c r="E284" s="675"/>
      <c r="F284" s="675"/>
      <c r="G284" s="675"/>
      <c r="H284" s="675"/>
      <c r="I284" s="675"/>
      <c r="J284" s="1627"/>
      <c r="K284" s="3361" t="s">
        <v>958</v>
      </c>
      <c r="L284" s="3361"/>
      <c r="M284" s="3361"/>
      <c r="N284" s="1361"/>
      <c r="O284" s="699"/>
      <c r="P284" s="790"/>
      <c r="R284" s="1361"/>
      <c r="S284" s="699"/>
      <c r="T284" s="790"/>
      <c r="U284" s="793"/>
      <c r="V284" s="793"/>
      <c r="Y284" s="795"/>
      <c r="Z284" s="795"/>
      <c r="AA284" s="796"/>
      <c r="AB284" s="795"/>
      <c r="AC284" s="795"/>
      <c r="AD284" s="795"/>
      <c r="AE284" s="795"/>
      <c r="AF284" s="797"/>
      <c r="AG284" s="795"/>
      <c r="AH284" s="796"/>
      <c r="AI284" s="795"/>
      <c r="AJ284" s="795"/>
      <c r="AK284" s="796"/>
      <c r="AL284" s="796"/>
      <c r="AM284" s="796"/>
      <c r="AN284" s="796"/>
      <c r="AO284" s="675"/>
      <c r="AP284" s="675"/>
      <c r="AQ284" s="675"/>
      <c r="AR284" s="675"/>
      <c r="AS284" s="675"/>
      <c r="AT284" s="675"/>
      <c r="AU284" s="675"/>
      <c r="AV284" s="675"/>
      <c r="AW284" s="675"/>
      <c r="AX284" s="675"/>
      <c r="AY284" s="675"/>
      <c r="AZ284" s="675"/>
      <c r="BA284" s="675"/>
      <c r="BB284" s="675"/>
      <c r="BC284" s="675"/>
      <c r="BD284" s="675"/>
      <c r="BE284" s="675"/>
      <c r="BF284" s="675"/>
      <c r="BG284" s="675"/>
      <c r="BH284" s="675"/>
      <c r="BI284" s="675"/>
      <c r="BJ284" s="675"/>
      <c r="BK284" s="675"/>
      <c r="BL284" s="675"/>
      <c r="BM284" s="675"/>
      <c r="BN284" s="675"/>
      <c r="BO284" s="675"/>
      <c r="BP284" s="675"/>
      <c r="BQ284" s="675"/>
      <c r="BR284" s="675"/>
      <c r="BS284" s="675"/>
      <c r="BT284" s="675"/>
      <c r="BU284" s="675"/>
      <c r="BV284" s="675"/>
      <c r="BW284" s="675"/>
      <c r="BX284" s="675"/>
      <c r="BY284" s="675"/>
      <c r="BZ284" s="675"/>
      <c r="CA284" s="675"/>
      <c r="CB284" s="675"/>
      <c r="CC284" s="675"/>
      <c r="CD284" s="675"/>
      <c r="CE284" s="675"/>
      <c r="CF284" s="675"/>
      <c r="CG284" s="675"/>
      <c r="CH284" s="675"/>
      <c r="CI284" s="675"/>
      <c r="CJ284" s="675"/>
      <c r="CK284" s="675"/>
      <c r="CL284" s="675"/>
      <c r="CM284" s="675"/>
      <c r="CN284" s="675"/>
      <c r="CO284" s="675"/>
      <c r="CP284" s="675"/>
      <c r="CQ284" s="675"/>
      <c r="CR284" s="675"/>
      <c r="CS284" s="675"/>
      <c r="CT284" s="675"/>
      <c r="CU284" s="675"/>
      <c r="CV284" s="675"/>
      <c r="CW284" s="675"/>
      <c r="CX284" s="675"/>
      <c r="CY284" s="675"/>
      <c r="CZ284" s="675"/>
      <c r="DA284" s="675"/>
      <c r="DB284" s="675"/>
      <c r="DC284" s="675"/>
      <c r="DD284" s="675"/>
      <c r="DE284" s="675"/>
      <c r="DF284" s="675"/>
      <c r="DG284" s="675"/>
      <c r="DH284" s="675"/>
      <c r="DI284" s="675"/>
      <c r="DJ284" s="675"/>
      <c r="DK284" s="675"/>
      <c r="DL284" s="675"/>
      <c r="DM284" s="675"/>
      <c r="DN284" s="675"/>
      <c r="DO284" s="675"/>
      <c r="DP284" s="675"/>
      <c r="DQ284" s="675"/>
      <c r="DR284" s="675"/>
      <c r="DS284" s="675"/>
      <c r="DT284" s="675"/>
      <c r="DU284" s="675"/>
      <c r="DV284" s="675"/>
      <c r="DW284" s="675"/>
      <c r="DX284" s="675"/>
      <c r="DY284" s="675"/>
      <c r="DZ284" s="675"/>
      <c r="EA284" s="675"/>
      <c r="EB284" s="675"/>
      <c r="EC284" s="675"/>
      <c r="ED284" s="675"/>
      <c r="EE284" s="675"/>
      <c r="EF284" s="675"/>
      <c r="EG284" s="675"/>
      <c r="EH284" s="675"/>
      <c r="EI284" s="675"/>
      <c r="EJ284" s="675"/>
      <c r="EK284" s="675"/>
      <c r="EL284" s="675"/>
      <c r="EM284" s="675"/>
      <c r="EN284" s="675"/>
      <c r="EO284" s="675"/>
      <c r="EP284" s="675"/>
      <c r="EQ284" s="675"/>
      <c r="ER284" s="675"/>
      <c r="ES284" s="675"/>
      <c r="ET284" s="675"/>
      <c r="EU284" s="675"/>
      <c r="EV284" s="675"/>
      <c r="EW284" s="675"/>
      <c r="EX284" s="675"/>
      <c r="EY284" s="675"/>
      <c r="EZ284" s="675"/>
      <c r="FA284" s="675"/>
      <c r="FB284" s="675"/>
      <c r="FC284" s="675"/>
      <c r="FD284" s="675"/>
      <c r="FE284" s="675"/>
      <c r="FF284" s="675"/>
      <c r="FG284" s="675"/>
      <c r="FH284" s="675"/>
      <c r="FI284" s="675"/>
      <c r="FJ284" s="675"/>
      <c r="FK284" s="675"/>
      <c r="FL284" s="675"/>
      <c r="FM284" s="675"/>
      <c r="FN284" s="675"/>
      <c r="FO284" s="675"/>
      <c r="FP284" s="675"/>
      <c r="FQ284" s="675"/>
      <c r="FR284" s="675"/>
      <c r="FS284" s="675"/>
      <c r="FT284" s="675"/>
      <c r="FU284" s="675"/>
      <c r="FV284" s="675"/>
      <c r="FW284" s="675"/>
      <c r="FX284" s="675"/>
      <c r="FY284" s="675"/>
      <c r="FZ284" s="675"/>
      <c r="GA284" s="675"/>
      <c r="GB284" s="675"/>
      <c r="GC284" s="675"/>
      <c r="GD284" s="675"/>
      <c r="GE284" s="675"/>
      <c r="GF284" s="675"/>
      <c r="GG284" s="675"/>
      <c r="GH284" s="675"/>
      <c r="GI284" s="675"/>
      <c r="GJ284" s="675"/>
      <c r="GK284" s="675"/>
      <c r="GL284" s="675"/>
      <c r="GM284" s="675"/>
      <c r="GN284" s="675"/>
      <c r="GO284" s="675"/>
      <c r="GP284" s="675"/>
      <c r="GQ284" s="675"/>
      <c r="GR284" s="675"/>
      <c r="GS284" s="675"/>
      <c r="GT284" s="675"/>
      <c r="GU284" s="675"/>
      <c r="GV284" s="675"/>
      <c r="GW284" s="675"/>
      <c r="GX284" s="675"/>
      <c r="GY284" s="675"/>
      <c r="GZ284" s="675"/>
      <c r="HA284" s="675"/>
      <c r="HB284" s="675"/>
      <c r="HC284" s="675"/>
      <c r="HD284" s="675"/>
      <c r="HE284" s="675"/>
      <c r="HF284" s="675"/>
      <c r="HG284" s="675"/>
      <c r="HH284" s="675"/>
      <c r="HI284" s="675"/>
      <c r="HJ284" s="675"/>
      <c r="HK284" s="675"/>
      <c r="HL284" s="675"/>
      <c r="HM284" s="675"/>
      <c r="HN284" s="675"/>
      <c r="HO284" s="675"/>
      <c r="HP284" s="675"/>
      <c r="HQ284" s="675"/>
      <c r="HR284" s="675"/>
      <c r="HS284" s="675"/>
      <c r="HT284" s="675"/>
      <c r="HU284" s="675"/>
      <c r="HV284" s="675"/>
      <c r="HW284" s="675"/>
      <c r="HX284" s="675"/>
      <c r="HY284" s="675"/>
      <c r="HZ284" s="675"/>
      <c r="IA284" s="675"/>
      <c r="IB284" s="675"/>
      <c r="IC284" s="675"/>
      <c r="ID284" s="675"/>
      <c r="IE284" s="675"/>
      <c r="IF284" s="675"/>
      <c r="IG284" s="675"/>
      <c r="IH284" s="675"/>
      <c r="II284" s="675"/>
      <c r="IJ284" s="675"/>
      <c r="IK284" s="675"/>
      <c r="IL284" s="675"/>
      <c r="IM284" s="675"/>
      <c r="IN284" s="675"/>
      <c r="IO284" s="675"/>
      <c r="IP284" s="675"/>
      <c r="IQ284" s="675"/>
      <c r="IR284" s="675"/>
      <c r="IS284" s="675"/>
      <c r="IT284" s="675"/>
      <c r="IU284" s="675"/>
      <c r="IV284" s="675"/>
      <c r="IW284" s="675"/>
      <c r="IX284" s="675"/>
      <c r="IY284" s="675"/>
      <c r="IZ284" s="675"/>
      <c r="JA284" s="675"/>
      <c r="JB284" s="675"/>
      <c r="JC284" s="675"/>
      <c r="JD284" s="675"/>
      <c r="JE284" s="675"/>
      <c r="JF284" s="675"/>
      <c r="JG284" s="675"/>
      <c r="JH284" s="675"/>
      <c r="JI284" s="675"/>
      <c r="JJ284" s="675"/>
      <c r="JK284" s="675"/>
      <c r="JL284" s="675"/>
      <c r="JM284" s="675"/>
      <c r="JN284" s="675"/>
      <c r="JO284" s="675"/>
      <c r="JP284" s="675"/>
      <c r="JQ284" s="675"/>
      <c r="JR284" s="675"/>
      <c r="JS284" s="675"/>
      <c r="JT284" s="675"/>
      <c r="JU284" s="675"/>
      <c r="JV284" s="675"/>
      <c r="JW284" s="675"/>
      <c r="JX284" s="675"/>
      <c r="JY284" s="675"/>
      <c r="JZ284" s="675"/>
      <c r="KA284" s="675"/>
      <c r="KB284" s="675"/>
      <c r="KC284" s="675"/>
      <c r="KD284" s="675"/>
      <c r="KE284" s="675"/>
      <c r="KF284" s="675"/>
      <c r="KG284" s="675"/>
      <c r="KH284" s="675"/>
      <c r="KI284" s="675"/>
      <c r="KJ284" s="675"/>
      <c r="KK284" s="675"/>
      <c r="KL284" s="675"/>
      <c r="KM284" s="675"/>
      <c r="KN284" s="675"/>
      <c r="KO284" s="675"/>
      <c r="KP284" s="675"/>
      <c r="KQ284" s="675"/>
      <c r="KR284" s="675"/>
      <c r="KS284" s="675"/>
      <c r="KT284" s="675"/>
      <c r="KU284" s="675"/>
      <c r="KV284" s="675"/>
      <c r="KW284" s="675"/>
      <c r="KX284" s="675"/>
      <c r="KY284" s="675"/>
      <c r="KZ284" s="675"/>
      <c r="LA284" s="675"/>
      <c r="LB284" s="675"/>
      <c r="LC284" s="675"/>
      <c r="LD284" s="675"/>
      <c r="LE284" s="675"/>
      <c r="LF284" s="675"/>
      <c r="LG284" s="675"/>
      <c r="LH284" s="675"/>
      <c r="LI284" s="675"/>
      <c r="LJ284" s="675"/>
      <c r="LK284" s="675"/>
      <c r="LL284" s="675"/>
      <c r="LM284" s="675"/>
      <c r="LN284" s="675"/>
      <c r="LO284" s="675"/>
      <c r="LP284" s="675"/>
      <c r="LQ284" s="675"/>
      <c r="LR284" s="675"/>
      <c r="LS284" s="675"/>
      <c r="LT284" s="675"/>
      <c r="LU284" s="675"/>
      <c r="LV284" s="675"/>
      <c r="LW284" s="675"/>
      <c r="LX284" s="675"/>
      <c r="LY284" s="675"/>
      <c r="LZ284" s="675"/>
      <c r="MA284" s="675"/>
      <c r="MB284" s="675"/>
    </row>
    <row r="285" spans="1:340" s="792" customFormat="1" ht="43.5" customHeight="1" x14ac:dyDescent="0.2">
      <c r="A285" s="675"/>
      <c r="B285" s="675"/>
      <c r="C285" s="675"/>
      <c r="D285" s="675"/>
      <c r="E285" s="675"/>
      <c r="F285" s="675"/>
      <c r="G285" s="675"/>
      <c r="H285" s="675"/>
      <c r="I285" s="675"/>
      <c r="J285" s="1627"/>
      <c r="K285" s="790"/>
      <c r="L285" s="699"/>
      <c r="M285" s="699"/>
      <c r="N285" s="1361"/>
      <c r="O285" s="699"/>
      <c r="P285" s="790"/>
      <c r="R285" s="1361"/>
      <c r="S285" s="699"/>
      <c r="T285" s="790"/>
      <c r="U285" s="793"/>
      <c r="V285" s="800"/>
      <c r="Y285" s="795"/>
      <c r="Z285" s="795"/>
      <c r="AA285" s="796"/>
      <c r="AB285" s="795"/>
      <c r="AC285" s="795"/>
      <c r="AD285" s="795"/>
      <c r="AE285" s="795"/>
      <c r="AF285" s="797"/>
      <c r="AG285" s="795"/>
      <c r="AH285" s="796"/>
      <c r="AI285" s="795"/>
      <c r="AJ285" s="795"/>
      <c r="AK285" s="796"/>
      <c r="AL285" s="796"/>
      <c r="AM285" s="796"/>
      <c r="AN285" s="796"/>
      <c r="AO285" s="675"/>
      <c r="AP285" s="675"/>
      <c r="AQ285" s="675"/>
      <c r="AR285" s="675"/>
      <c r="AS285" s="675"/>
      <c r="AT285" s="675"/>
      <c r="AU285" s="675"/>
      <c r="AV285" s="675"/>
      <c r="AW285" s="675"/>
      <c r="AX285" s="675"/>
      <c r="AY285" s="675"/>
      <c r="AZ285" s="675"/>
      <c r="BA285" s="675"/>
      <c r="BB285" s="675"/>
      <c r="BC285" s="675"/>
      <c r="BD285" s="675"/>
      <c r="BE285" s="675"/>
      <c r="BF285" s="675"/>
      <c r="BG285" s="675"/>
      <c r="BH285" s="675"/>
      <c r="BI285" s="675"/>
      <c r="BJ285" s="675"/>
      <c r="BK285" s="675"/>
      <c r="BL285" s="675"/>
      <c r="BM285" s="675"/>
      <c r="BN285" s="675"/>
      <c r="BO285" s="675"/>
      <c r="BP285" s="675"/>
      <c r="BQ285" s="675"/>
      <c r="BR285" s="675"/>
      <c r="BS285" s="675"/>
      <c r="BT285" s="675"/>
      <c r="BU285" s="675"/>
      <c r="BV285" s="675"/>
      <c r="BW285" s="675"/>
      <c r="BX285" s="675"/>
      <c r="BY285" s="675"/>
      <c r="BZ285" s="675"/>
      <c r="CA285" s="675"/>
      <c r="CB285" s="675"/>
      <c r="CC285" s="675"/>
      <c r="CD285" s="675"/>
      <c r="CE285" s="675"/>
      <c r="CF285" s="675"/>
      <c r="CG285" s="675"/>
      <c r="CH285" s="675"/>
      <c r="CI285" s="675"/>
      <c r="CJ285" s="675"/>
      <c r="CK285" s="675"/>
      <c r="CL285" s="675"/>
      <c r="CM285" s="675"/>
      <c r="CN285" s="675"/>
      <c r="CO285" s="675"/>
      <c r="CP285" s="675"/>
      <c r="CQ285" s="675"/>
      <c r="CR285" s="675"/>
      <c r="CS285" s="675"/>
      <c r="CT285" s="675"/>
      <c r="CU285" s="675"/>
      <c r="CV285" s="675"/>
      <c r="CW285" s="675"/>
      <c r="CX285" s="675"/>
      <c r="CY285" s="675"/>
      <c r="CZ285" s="675"/>
      <c r="DA285" s="675"/>
      <c r="DB285" s="675"/>
      <c r="DC285" s="675"/>
      <c r="DD285" s="675"/>
      <c r="DE285" s="675"/>
      <c r="DF285" s="675"/>
      <c r="DG285" s="675"/>
      <c r="DH285" s="675"/>
      <c r="DI285" s="675"/>
      <c r="DJ285" s="675"/>
      <c r="DK285" s="675"/>
      <c r="DL285" s="675"/>
      <c r="DM285" s="675"/>
      <c r="DN285" s="675"/>
      <c r="DO285" s="675"/>
      <c r="DP285" s="675"/>
      <c r="DQ285" s="675"/>
      <c r="DR285" s="675"/>
      <c r="DS285" s="675"/>
      <c r="DT285" s="675"/>
      <c r="DU285" s="675"/>
      <c r="DV285" s="675"/>
      <c r="DW285" s="675"/>
      <c r="DX285" s="675"/>
      <c r="DY285" s="675"/>
      <c r="DZ285" s="675"/>
      <c r="EA285" s="675"/>
      <c r="EB285" s="675"/>
      <c r="EC285" s="675"/>
      <c r="ED285" s="675"/>
      <c r="EE285" s="675"/>
      <c r="EF285" s="675"/>
      <c r="EG285" s="675"/>
      <c r="EH285" s="675"/>
      <c r="EI285" s="675"/>
      <c r="EJ285" s="675"/>
      <c r="EK285" s="675"/>
      <c r="EL285" s="675"/>
      <c r="EM285" s="675"/>
      <c r="EN285" s="675"/>
      <c r="EO285" s="675"/>
      <c r="EP285" s="675"/>
      <c r="EQ285" s="675"/>
      <c r="ER285" s="675"/>
      <c r="ES285" s="675"/>
      <c r="ET285" s="675"/>
      <c r="EU285" s="675"/>
      <c r="EV285" s="675"/>
      <c r="EW285" s="675"/>
      <c r="EX285" s="675"/>
      <c r="EY285" s="675"/>
      <c r="EZ285" s="675"/>
      <c r="FA285" s="675"/>
      <c r="FB285" s="675"/>
      <c r="FC285" s="675"/>
      <c r="FD285" s="675"/>
      <c r="FE285" s="675"/>
      <c r="FF285" s="675"/>
      <c r="FG285" s="675"/>
      <c r="FH285" s="675"/>
      <c r="FI285" s="675"/>
      <c r="FJ285" s="675"/>
      <c r="FK285" s="675"/>
      <c r="FL285" s="675"/>
      <c r="FM285" s="675"/>
      <c r="FN285" s="675"/>
      <c r="FO285" s="675"/>
      <c r="FP285" s="675"/>
      <c r="FQ285" s="675"/>
      <c r="FR285" s="675"/>
      <c r="FS285" s="675"/>
      <c r="FT285" s="675"/>
      <c r="FU285" s="675"/>
      <c r="FV285" s="675"/>
      <c r="FW285" s="675"/>
      <c r="FX285" s="675"/>
      <c r="FY285" s="675"/>
      <c r="FZ285" s="675"/>
      <c r="GA285" s="675"/>
      <c r="GB285" s="675"/>
      <c r="GC285" s="675"/>
      <c r="GD285" s="675"/>
      <c r="GE285" s="675"/>
      <c r="GF285" s="675"/>
      <c r="GG285" s="675"/>
      <c r="GH285" s="675"/>
      <c r="GI285" s="675"/>
      <c r="GJ285" s="675"/>
      <c r="GK285" s="675"/>
      <c r="GL285" s="675"/>
      <c r="GM285" s="675"/>
      <c r="GN285" s="675"/>
      <c r="GO285" s="675"/>
      <c r="GP285" s="675"/>
      <c r="GQ285" s="675"/>
      <c r="GR285" s="675"/>
      <c r="GS285" s="675"/>
      <c r="GT285" s="675"/>
      <c r="GU285" s="675"/>
      <c r="GV285" s="675"/>
      <c r="GW285" s="675"/>
      <c r="GX285" s="675"/>
      <c r="GY285" s="675"/>
      <c r="GZ285" s="675"/>
      <c r="HA285" s="675"/>
      <c r="HB285" s="675"/>
      <c r="HC285" s="675"/>
      <c r="HD285" s="675"/>
      <c r="HE285" s="675"/>
      <c r="HF285" s="675"/>
      <c r="HG285" s="675"/>
      <c r="HH285" s="675"/>
      <c r="HI285" s="675"/>
      <c r="HJ285" s="675"/>
      <c r="HK285" s="675"/>
      <c r="HL285" s="675"/>
      <c r="HM285" s="675"/>
      <c r="HN285" s="675"/>
      <c r="HO285" s="675"/>
      <c r="HP285" s="675"/>
      <c r="HQ285" s="675"/>
      <c r="HR285" s="675"/>
      <c r="HS285" s="675"/>
      <c r="HT285" s="675"/>
      <c r="HU285" s="675"/>
      <c r="HV285" s="675"/>
      <c r="HW285" s="675"/>
      <c r="HX285" s="675"/>
      <c r="HY285" s="675"/>
      <c r="HZ285" s="675"/>
      <c r="IA285" s="675"/>
      <c r="IB285" s="675"/>
      <c r="IC285" s="675"/>
      <c r="ID285" s="675"/>
      <c r="IE285" s="675"/>
      <c r="IF285" s="675"/>
      <c r="IG285" s="675"/>
      <c r="IH285" s="675"/>
      <c r="II285" s="675"/>
      <c r="IJ285" s="675"/>
      <c r="IK285" s="675"/>
      <c r="IL285" s="675"/>
      <c r="IM285" s="675"/>
      <c r="IN285" s="675"/>
      <c r="IO285" s="675"/>
      <c r="IP285" s="675"/>
      <c r="IQ285" s="675"/>
      <c r="IR285" s="675"/>
      <c r="IS285" s="675"/>
      <c r="IT285" s="675"/>
      <c r="IU285" s="675"/>
      <c r="IV285" s="675"/>
      <c r="IW285" s="675"/>
      <c r="IX285" s="675"/>
      <c r="IY285" s="675"/>
      <c r="IZ285" s="675"/>
      <c r="JA285" s="675"/>
      <c r="JB285" s="675"/>
      <c r="JC285" s="675"/>
      <c r="JD285" s="675"/>
      <c r="JE285" s="675"/>
      <c r="JF285" s="675"/>
      <c r="JG285" s="675"/>
      <c r="JH285" s="675"/>
      <c r="JI285" s="675"/>
      <c r="JJ285" s="675"/>
      <c r="JK285" s="675"/>
      <c r="JL285" s="675"/>
      <c r="JM285" s="675"/>
      <c r="JN285" s="675"/>
      <c r="JO285" s="675"/>
      <c r="JP285" s="675"/>
      <c r="JQ285" s="675"/>
      <c r="JR285" s="675"/>
      <c r="JS285" s="675"/>
      <c r="JT285" s="675"/>
      <c r="JU285" s="675"/>
      <c r="JV285" s="675"/>
      <c r="JW285" s="675"/>
      <c r="JX285" s="675"/>
      <c r="JY285" s="675"/>
      <c r="JZ285" s="675"/>
      <c r="KA285" s="675"/>
      <c r="KB285" s="675"/>
      <c r="KC285" s="675"/>
      <c r="KD285" s="675"/>
      <c r="KE285" s="675"/>
      <c r="KF285" s="675"/>
      <c r="KG285" s="675"/>
      <c r="KH285" s="675"/>
      <c r="KI285" s="675"/>
      <c r="KJ285" s="675"/>
      <c r="KK285" s="675"/>
      <c r="KL285" s="675"/>
      <c r="KM285" s="675"/>
      <c r="KN285" s="675"/>
      <c r="KO285" s="675"/>
      <c r="KP285" s="675"/>
      <c r="KQ285" s="675"/>
      <c r="KR285" s="675"/>
      <c r="KS285" s="675"/>
      <c r="KT285" s="675"/>
      <c r="KU285" s="675"/>
      <c r="KV285" s="675"/>
      <c r="KW285" s="675"/>
      <c r="KX285" s="675"/>
      <c r="KY285" s="675"/>
      <c r="KZ285" s="675"/>
      <c r="LA285" s="675"/>
      <c r="LB285" s="675"/>
      <c r="LC285" s="675"/>
      <c r="LD285" s="675"/>
      <c r="LE285" s="675"/>
      <c r="LF285" s="675"/>
      <c r="LG285" s="675"/>
      <c r="LH285" s="675"/>
      <c r="LI285" s="675"/>
      <c r="LJ285" s="675"/>
      <c r="LK285" s="675"/>
      <c r="LL285" s="675"/>
      <c r="LM285" s="675"/>
      <c r="LN285" s="675"/>
      <c r="LO285" s="675"/>
      <c r="LP285" s="675"/>
      <c r="LQ285" s="675"/>
      <c r="LR285" s="675"/>
      <c r="LS285" s="675"/>
      <c r="LT285" s="675"/>
      <c r="LU285" s="675"/>
      <c r="LV285" s="675"/>
      <c r="LW285" s="675"/>
      <c r="LX285" s="675"/>
      <c r="LY285" s="675"/>
      <c r="LZ285" s="675"/>
      <c r="MA285" s="675"/>
      <c r="MB285" s="675"/>
    </row>
    <row r="286" spans="1:340" s="792" customFormat="1" ht="43.5" customHeight="1" x14ac:dyDescent="0.2">
      <c r="A286" s="675"/>
      <c r="B286" s="675"/>
      <c r="C286" s="675"/>
      <c r="D286" s="675"/>
      <c r="E286" s="675"/>
      <c r="F286" s="675"/>
      <c r="G286" s="675"/>
      <c r="H286" s="675"/>
      <c r="I286" s="675"/>
      <c r="J286" s="1627"/>
      <c r="K286" s="790"/>
      <c r="L286" s="699"/>
      <c r="M286" s="699"/>
      <c r="N286" s="1361"/>
      <c r="O286" s="699"/>
      <c r="P286" s="790"/>
      <c r="R286" s="1361"/>
      <c r="S286" s="699"/>
      <c r="T286" s="790"/>
      <c r="U286" s="793"/>
      <c r="V286" s="793"/>
      <c r="Y286" s="795"/>
      <c r="Z286" s="795"/>
      <c r="AA286" s="796"/>
      <c r="AB286" s="795"/>
      <c r="AC286" s="795"/>
      <c r="AD286" s="795"/>
      <c r="AE286" s="795"/>
      <c r="AF286" s="797"/>
      <c r="AG286" s="795"/>
      <c r="AH286" s="796"/>
      <c r="AI286" s="795"/>
      <c r="AJ286" s="795"/>
      <c r="AK286" s="796"/>
      <c r="AL286" s="796"/>
      <c r="AM286" s="796"/>
      <c r="AN286" s="796"/>
      <c r="AO286" s="675"/>
      <c r="AP286" s="675"/>
      <c r="AQ286" s="675"/>
      <c r="AR286" s="675"/>
      <c r="AS286" s="675"/>
      <c r="AT286" s="675"/>
      <c r="AU286" s="675"/>
      <c r="AV286" s="675"/>
      <c r="AW286" s="675"/>
      <c r="AX286" s="675"/>
      <c r="AY286" s="675"/>
      <c r="AZ286" s="675"/>
      <c r="BA286" s="675"/>
      <c r="BB286" s="675"/>
      <c r="BC286" s="675"/>
      <c r="BD286" s="675"/>
      <c r="BE286" s="675"/>
      <c r="BF286" s="675"/>
      <c r="BG286" s="675"/>
      <c r="BH286" s="675"/>
      <c r="BI286" s="675"/>
      <c r="BJ286" s="675"/>
      <c r="BK286" s="675"/>
      <c r="BL286" s="675"/>
      <c r="BM286" s="675"/>
      <c r="BN286" s="675"/>
      <c r="BO286" s="675"/>
      <c r="BP286" s="675"/>
      <c r="BQ286" s="675"/>
      <c r="BR286" s="675"/>
      <c r="BS286" s="675"/>
      <c r="BT286" s="675"/>
      <c r="BU286" s="675"/>
      <c r="BV286" s="675"/>
      <c r="BW286" s="675"/>
      <c r="BX286" s="675"/>
      <c r="BY286" s="675"/>
      <c r="BZ286" s="675"/>
      <c r="CA286" s="675"/>
      <c r="CB286" s="675"/>
      <c r="CC286" s="675"/>
      <c r="CD286" s="675"/>
      <c r="CE286" s="675"/>
      <c r="CF286" s="675"/>
      <c r="CG286" s="675"/>
      <c r="CH286" s="675"/>
      <c r="CI286" s="675"/>
      <c r="CJ286" s="675"/>
      <c r="CK286" s="675"/>
      <c r="CL286" s="675"/>
      <c r="CM286" s="675"/>
      <c r="CN286" s="675"/>
      <c r="CO286" s="675"/>
      <c r="CP286" s="675"/>
      <c r="CQ286" s="675"/>
      <c r="CR286" s="675"/>
      <c r="CS286" s="675"/>
      <c r="CT286" s="675"/>
      <c r="CU286" s="675"/>
      <c r="CV286" s="675"/>
      <c r="CW286" s="675"/>
      <c r="CX286" s="675"/>
      <c r="CY286" s="675"/>
      <c r="CZ286" s="675"/>
      <c r="DA286" s="675"/>
      <c r="DB286" s="675"/>
      <c r="DC286" s="675"/>
      <c r="DD286" s="675"/>
      <c r="DE286" s="675"/>
      <c r="DF286" s="675"/>
      <c r="DG286" s="675"/>
      <c r="DH286" s="675"/>
      <c r="DI286" s="675"/>
      <c r="DJ286" s="675"/>
      <c r="DK286" s="675"/>
      <c r="DL286" s="675"/>
      <c r="DM286" s="675"/>
      <c r="DN286" s="675"/>
      <c r="DO286" s="675"/>
      <c r="DP286" s="675"/>
      <c r="DQ286" s="675"/>
      <c r="DR286" s="675"/>
      <c r="DS286" s="675"/>
      <c r="DT286" s="675"/>
      <c r="DU286" s="675"/>
      <c r="DV286" s="675"/>
      <c r="DW286" s="675"/>
      <c r="DX286" s="675"/>
      <c r="DY286" s="675"/>
      <c r="DZ286" s="675"/>
      <c r="EA286" s="675"/>
      <c r="EB286" s="675"/>
      <c r="EC286" s="675"/>
      <c r="ED286" s="675"/>
      <c r="EE286" s="675"/>
      <c r="EF286" s="675"/>
      <c r="EG286" s="675"/>
      <c r="EH286" s="675"/>
      <c r="EI286" s="675"/>
      <c r="EJ286" s="675"/>
      <c r="EK286" s="675"/>
      <c r="EL286" s="675"/>
      <c r="EM286" s="675"/>
      <c r="EN286" s="675"/>
      <c r="EO286" s="675"/>
      <c r="EP286" s="675"/>
      <c r="EQ286" s="675"/>
      <c r="ER286" s="675"/>
      <c r="ES286" s="675"/>
      <c r="ET286" s="675"/>
      <c r="EU286" s="675"/>
      <c r="EV286" s="675"/>
      <c r="EW286" s="675"/>
      <c r="EX286" s="675"/>
      <c r="EY286" s="675"/>
      <c r="EZ286" s="675"/>
      <c r="FA286" s="675"/>
      <c r="FB286" s="675"/>
      <c r="FC286" s="675"/>
      <c r="FD286" s="675"/>
      <c r="FE286" s="675"/>
      <c r="FF286" s="675"/>
      <c r="FG286" s="675"/>
      <c r="FH286" s="675"/>
      <c r="FI286" s="675"/>
      <c r="FJ286" s="675"/>
      <c r="FK286" s="675"/>
      <c r="FL286" s="675"/>
      <c r="FM286" s="675"/>
      <c r="FN286" s="675"/>
      <c r="FO286" s="675"/>
      <c r="FP286" s="675"/>
      <c r="FQ286" s="675"/>
      <c r="FR286" s="675"/>
      <c r="FS286" s="675"/>
      <c r="FT286" s="675"/>
      <c r="FU286" s="675"/>
      <c r="FV286" s="675"/>
      <c r="FW286" s="675"/>
      <c r="FX286" s="675"/>
      <c r="FY286" s="675"/>
      <c r="FZ286" s="675"/>
      <c r="GA286" s="675"/>
      <c r="GB286" s="675"/>
      <c r="GC286" s="675"/>
      <c r="GD286" s="675"/>
      <c r="GE286" s="675"/>
      <c r="GF286" s="675"/>
      <c r="GG286" s="675"/>
      <c r="GH286" s="675"/>
      <c r="GI286" s="675"/>
      <c r="GJ286" s="675"/>
      <c r="GK286" s="675"/>
      <c r="GL286" s="675"/>
      <c r="GM286" s="675"/>
      <c r="GN286" s="675"/>
      <c r="GO286" s="675"/>
      <c r="GP286" s="675"/>
      <c r="GQ286" s="675"/>
      <c r="GR286" s="675"/>
      <c r="GS286" s="675"/>
      <c r="GT286" s="675"/>
      <c r="GU286" s="675"/>
      <c r="GV286" s="675"/>
      <c r="GW286" s="675"/>
      <c r="GX286" s="675"/>
      <c r="GY286" s="675"/>
      <c r="GZ286" s="675"/>
      <c r="HA286" s="675"/>
      <c r="HB286" s="675"/>
      <c r="HC286" s="675"/>
      <c r="HD286" s="675"/>
      <c r="HE286" s="675"/>
      <c r="HF286" s="675"/>
      <c r="HG286" s="675"/>
      <c r="HH286" s="675"/>
      <c r="HI286" s="675"/>
      <c r="HJ286" s="675"/>
      <c r="HK286" s="675"/>
      <c r="HL286" s="675"/>
      <c r="HM286" s="675"/>
      <c r="HN286" s="675"/>
      <c r="HO286" s="675"/>
      <c r="HP286" s="675"/>
      <c r="HQ286" s="675"/>
      <c r="HR286" s="675"/>
      <c r="HS286" s="675"/>
      <c r="HT286" s="675"/>
      <c r="HU286" s="675"/>
      <c r="HV286" s="675"/>
      <c r="HW286" s="675"/>
      <c r="HX286" s="675"/>
      <c r="HY286" s="675"/>
      <c r="HZ286" s="675"/>
      <c r="IA286" s="675"/>
      <c r="IB286" s="675"/>
      <c r="IC286" s="675"/>
      <c r="ID286" s="675"/>
      <c r="IE286" s="675"/>
      <c r="IF286" s="675"/>
      <c r="IG286" s="675"/>
      <c r="IH286" s="675"/>
      <c r="II286" s="675"/>
      <c r="IJ286" s="675"/>
      <c r="IK286" s="675"/>
      <c r="IL286" s="675"/>
      <c r="IM286" s="675"/>
      <c r="IN286" s="675"/>
      <c r="IO286" s="675"/>
      <c r="IP286" s="675"/>
      <c r="IQ286" s="675"/>
      <c r="IR286" s="675"/>
      <c r="IS286" s="675"/>
      <c r="IT286" s="675"/>
      <c r="IU286" s="675"/>
      <c r="IV286" s="675"/>
      <c r="IW286" s="675"/>
      <c r="IX286" s="675"/>
      <c r="IY286" s="675"/>
      <c r="IZ286" s="675"/>
      <c r="JA286" s="675"/>
      <c r="JB286" s="675"/>
      <c r="JC286" s="675"/>
      <c r="JD286" s="675"/>
      <c r="JE286" s="675"/>
      <c r="JF286" s="675"/>
      <c r="JG286" s="675"/>
      <c r="JH286" s="675"/>
      <c r="JI286" s="675"/>
      <c r="JJ286" s="675"/>
      <c r="JK286" s="675"/>
      <c r="JL286" s="675"/>
      <c r="JM286" s="675"/>
      <c r="JN286" s="675"/>
      <c r="JO286" s="675"/>
      <c r="JP286" s="675"/>
      <c r="JQ286" s="675"/>
      <c r="JR286" s="675"/>
      <c r="JS286" s="675"/>
      <c r="JT286" s="675"/>
      <c r="JU286" s="675"/>
      <c r="JV286" s="675"/>
      <c r="JW286" s="675"/>
      <c r="JX286" s="675"/>
      <c r="JY286" s="675"/>
      <c r="JZ286" s="675"/>
      <c r="KA286" s="675"/>
      <c r="KB286" s="675"/>
      <c r="KC286" s="675"/>
      <c r="KD286" s="675"/>
      <c r="KE286" s="675"/>
      <c r="KF286" s="675"/>
      <c r="KG286" s="675"/>
      <c r="KH286" s="675"/>
      <c r="KI286" s="675"/>
      <c r="KJ286" s="675"/>
      <c r="KK286" s="675"/>
      <c r="KL286" s="675"/>
      <c r="KM286" s="675"/>
      <c r="KN286" s="675"/>
      <c r="KO286" s="675"/>
      <c r="KP286" s="675"/>
      <c r="KQ286" s="675"/>
      <c r="KR286" s="675"/>
      <c r="KS286" s="675"/>
      <c r="KT286" s="675"/>
      <c r="KU286" s="675"/>
      <c r="KV286" s="675"/>
      <c r="KW286" s="675"/>
      <c r="KX286" s="675"/>
      <c r="KY286" s="675"/>
      <c r="KZ286" s="675"/>
      <c r="LA286" s="675"/>
      <c r="LB286" s="675"/>
      <c r="LC286" s="675"/>
      <c r="LD286" s="675"/>
      <c r="LE286" s="675"/>
      <c r="LF286" s="675"/>
      <c r="LG286" s="675"/>
      <c r="LH286" s="675"/>
      <c r="LI286" s="675"/>
      <c r="LJ286" s="675"/>
      <c r="LK286" s="675"/>
      <c r="LL286" s="675"/>
      <c r="LM286" s="675"/>
      <c r="LN286" s="675"/>
      <c r="LO286" s="675"/>
      <c r="LP286" s="675"/>
      <c r="LQ286" s="675"/>
      <c r="LR286" s="675"/>
      <c r="LS286" s="675"/>
      <c r="LT286" s="675"/>
      <c r="LU286" s="675"/>
      <c r="LV286" s="675"/>
      <c r="LW286" s="675"/>
      <c r="LX286" s="675"/>
      <c r="LY286" s="675"/>
      <c r="LZ286" s="675"/>
      <c r="MA286" s="675"/>
      <c r="MB286" s="675"/>
    </row>
  </sheetData>
  <sheetProtection algorithmName="SHA-512" hashValue="ZhgXlLj/+9hODHQO/m6L3ftSweozN1FIIBGwp2Zjh7NgTli1ZLdzcM/uRBA72/nr+rUxCFaBUaUi2ZXNxrIX7g==" saltValue="N56wNCo8G1Sl2PPr1lxNqw==" spinCount="100000" sheet="1" objects="1" scenarios="1"/>
  <protectedRanges>
    <protectedRange sqref="U216" name="Rango1"/>
    <protectedRange sqref="U217" name="Rango1_1"/>
    <protectedRange sqref="U218:U219" name="Rango1_2"/>
    <protectedRange sqref="U225:U226" name="Rango1_2_1"/>
    <protectedRange sqref="U262" name="Rango1_1_1"/>
    <protectedRange sqref="U271" name="Rango1_1_2"/>
    <protectedRange sqref="U277" name="Rango1_3"/>
    <protectedRange sqref="U143:U146 U278" name="Rango1_1_3"/>
  </protectedRanges>
  <mergeCells count="871">
    <mergeCell ref="S241:S246"/>
    <mergeCell ref="S268:S271"/>
    <mergeCell ref="T268:T270"/>
    <mergeCell ref="J252:J257"/>
    <mergeCell ref="K252:K257"/>
    <mergeCell ref="L252:L257"/>
    <mergeCell ref="M252:M257"/>
    <mergeCell ref="N252:N257"/>
    <mergeCell ref="J248:J250"/>
    <mergeCell ref="K248:K250"/>
    <mergeCell ref="J268:J270"/>
    <mergeCell ref="K268:K270"/>
    <mergeCell ref="L268:L270"/>
    <mergeCell ref="M268:M270"/>
    <mergeCell ref="N268:N271"/>
    <mergeCell ref="O268:O271"/>
    <mergeCell ref="P268:P271"/>
    <mergeCell ref="O252:O257"/>
    <mergeCell ref="P252:P257"/>
    <mergeCell ref="J241:J246"/>
    <mergeCell ref="K241:K246"/>
    <mergeCell ref="L241:L246"/>
    <mergeCell ref="M241:M246"/>
    <mergeCell ref="N241:N246"/>
    <mergeCell ref="O241:O246"/>
    <mergeCell ref="P241:P246"/>
    <mergeCell ref="Q241:Q246"/>
    <mergeCell ref="R241:R246"/>
    <mergeCell ref="AG268:AG271"/>
    <mergeCell ref="AH268:AH271"/>
    <mergeCell ref="R268:R271"/>
    <mergeCell ref="T277:T278"/>
    <mergeCell ref="J274:J278"/>
    <mergeCell ref="K274:K278"/>
    <mergeCell ref="L274:L278"/>
    <mergeCell ref="M274:M278"/>
    <mergeCell ref="N274:N278"/>
    <mergeCell ref="O274:O278"/>
    <mergeCell ref="P274:P278"/>
    <mergeCell ref="Q274:Q278"/>
    <mergeCell ref="R274:R278"/>
    <mergeCell ref="S274:S278"/>
    <mergeCell ref="T274:T276"/>
    <mergeCell ref="Q268:Q271"/>
    <mergeCell ref="Y268:Y271"/>
    <mergeCell ref="Z268:Z271"/>
    <mergeCell ref="AA268:AA271"/>
    <mergeCell ref="AB268:AB271"/>
    <mergeCell ref="AM268:AM271"/>
    <mergeCell ref="AN268:AN271"/>
    <mergeCell ref="AM259:AM266"/>
    <mergeCell ref="A279:Q279"/>
    <mergeCell ref="AO268:AO271"/>
    <mergeCell ref="AP268:AP271"/>
    <mergeCell ref="AQ268:AQ271"/>
    <mergeCell ref="Y274:Y278"/>
    <mergeCell ref="Z274:Z278"/>
    <mergeCell ref="AA274:AA278"/>
    <mergeCell ref="AB274:AB278"/>
    <mergeCell ref="AC274:AC278"/>
    <mergeCell ref="AD274:AD278"/>
    <mergeCell ref="AE274:AE278"/>
    <mergeCell ref="AF274:AF278"/>
    <mergeCell ref="AG274:AG278"/>
    <mergeCell ref="AH274:AH278"/>
    <mergeCell ref="AI274:AI278"/>
    <mergeCell ref="AJ274:AJ278"/>
    <mergeCell ref="AK274:AK278"/>
    <mergeCell ref="AL274:AL278"/>
    <mergeCell ref="AM274:AM278"/>
    <mergeCell ref="AN274:AN278"/>
    <mergeCell ref="AF268:AF271"/>
    <mergeCell ref="AC268:AC271"/>
    <mergeCell ref="AD268:AD271"/>
    <mergeCell ref="AE268:AE271"/>
    <mergeCell ref="J259:J265"/>
    <mergeCell ref="K259:K265"/>
    <mergeCell ref="L259:L265"/>
    <mergeCell ref="M259:M265"/>
    <mergeCell ref="S259:S266"/>
    <mergeCell ref="T259:T261"/>
    <mergeCell ref="Y259:Y266"/>
    <mergeCell ref="Z259:Z266"/>
    <mergeCell ref="AA259:AA266"/>
    <mergeCell ref="T262:T265"/>
    <mergeCell ref="N259:N266"/>
    <mergeCell ref="O259:O266"/>
    <mergeCell ref="P259:P266"/>
    <mergeCell ref="R259:R266"/>
    <mergeCell ref="Q259:Q265"/>
    <mergeCell ref="AB259:AB266"/>
    <mergeCell ref="AC259:AC266"/>
    <mergeCell ref="AD259:AD266"/>
    <mergeCell ref="AE259:AE266"/>
    <mergeCell ref="Q252:Q257"/>
    <mergeCell ref="R252:R257"/>
    <mergeCell ref="Y252:Y257"/>
    <mergeCell ref="Z252:Z257"/>
    <mergeCell ref="AA252:AA257"/>
    <mergeCell ref="AB252:AB257"/>
    <mergeCell ref="AC252:AC257"/>
    <mergeCell ref="AD252:AD257"/>
    <mergeCell ref="AE252:AE257"/>
    <mergeCell ref="S252:S257"/>
    <mergeCell ref="T252:T256"/>
    <mergeCell ref="AA251:AM251"/>
    <mergeCell ref="AA247:AM247"/>
    <mergeCell ref="AF248:AF250"/>
    <mergeCell ref="Z241:Z246"/>
    <mergeCell ref="L248:L250"/>
    <mergeCell ref="M248:M250"/>
    <mergeCell ref="N248:N250"/>
    <mergeCell ref="O248:O250"/>
    <mergeCell ref="P248:P250"/>
    <mergeCell ref="Q248:Q250"/>
    <mergeCell ref="R248:R250"/>
    <mergeCell ref="S248:S250"/>
    <mergeCell ref="Y248:Y250"/>
    <mergeCell ref="Z248:Z250"/>
    <mergeCell ref="AA248:AA250"/>
    <mergeCell ref="AB248:AB250"/>
    <mergeCell ref="AC248:AC250"/>
    <mergeCell ref="AD248:AD250"/>
    <mergeCell ref="AE248:AE250"/>
    <mergeCell ref="AG248:AG250"/>
    <mergeCell ref="AJ248:AJ250"/>
    <mergeCell ref="AK248:AK250"/>
    <mergeCell ref="AJ241:AJ246"/>
    <mergeCell ref="AK241:AK246"/>
    <mergeCell ref="AO241:AO246"/>
    <mergeCell ref="AP241:AP246"/>
    <mergeCell ref="AQ241:AQ246"/>
    <mergeCell ref="AL248:AL250"/>
    <mergeCell ref="AM248:AM250"/>
    <mergeCell ref="AN248:AN250"/>
    <mergeCell ref="AO248:AO250"/>
    <mergeCell ref="AP248:AP250"/>
    <mergeCell ref="AQ248:AQ250"/>
    <mergeCell ref="AL241:AL246"/>
    <mergeCell ref="AM241:AM246"/>
    <mergeCell ref="T241:T246"/>
    <mergeCell ref="U241:U246"/>
    <mergeCell ref="Y241:Y246"/>
    <mergeCell ref="AA241:AA246"/>
    <mergeCell ref="AB241:AB246"/>
    <mergeCell ref="AC241:AC246"/>
    <mergeCell ref="AD241:AD246"/>
    <mergeCell ref="AE241:AE246"/>
    <mergeCell ref="AN232:AN238"/>
    <mergeCell ref="AL232:AL238"/>
    <mergeCell ref="AM232:AM238"/>
    <mergeCell ref="T232:T233"/>
    <mergeCell ref="W232:W233"/>
    <mergeCell ref="X232:X233"/>
    <mergeCell ref="Y232:Y238"/>
    <mergeCell ref="Z232:Z238"/>
    <mergeCell ref="AA232:AA238"/>
    <mergeCell ref="AB232:AB238"/>
    <mergeCell ref="AC232:AC238"/>
    <mergeCell ref="AF241:AF246"/>
    <mergeCell ref="AG241:AG246"/>
    <mergeCell ref="AH241:AH246"/>
    <mergeCell ref="AI241:AI246"/>
    <mergeCell ref="AN241:AN246"/>
    <mergeCell ref="Q237:Q238"/>
    <mergeCell ref="T237:T238"/>
    <mergeCell ref="W237:W238"/>
    <mergeCell ref="X237:X238"/>
    <mergeCell ref="AD232:AD238"/>
    <mergeCell ref="AE232:AE238"/>
    <mergeCell ref="AF232:AF238"/>
    <mergeCell ref="AG232:AG238"/>
    <mergeCell ref="AH232:AH238"/>
    <mergeCell ref="Q232:Q233"/>
    <mergeCell ref="R232:R238"/>
    <mergeCell ref="S232:S237"/>
    <mergeCell ref="J221:J224"/>
    <mergeCell ref="K221:K224"/>
    <mergeCell ref="L221:L224"/>
    <mergeCell ref="M221:M224"/>
    <mergeCell ref="N221:N229"/>
    <mergeCell ref="O221:O229"/>
    <mergeCell ref="P221:P229"/>
    <mergeCell ref="Q221:Q224"/>
    <mergeCell ref="J225:J229"/>
    <mergeCell ref="K225:K229"/>
    <mergeCell ref="L225:L229"/>
    <mergeCell ref="M225:M229"/>
    <mergeCell ref="Q225:Q229"/>
    <mergeCell ref="D231:F238"/>
    <mergeCell ref="G232:I233"/>
    <mergeCell ref="J232:J233"/>
    <mergeCell ref="K232:K233"/>
    <mergeCell ref="L232:L233"/>
    <mergeCell ref="M232:M233"/>
    <mergeCell ref="N232:N233"/>
    <mergeCell ref="O232:O238"/>
    <mergeCell ref="P232:P238"/>
    <mergeCell ref="G237:I238"/>
    <mergeCell ref="J237:J238"/>
    <mergeCell ref="K237:K238"/>
    <mergeCell ref="L237:L238"/>
    <mergeCell ref="M237:M238"/>
    <mergeCell ref="N237:N238"/>
    <mergeCell ref="Y214:Y220"/>
    <mergeCell ref="Z214:Z220"/>
    <mergeCell ref="AA214:AA220"/>
    <mergeCell ref="AC214:AC220"/>
    <mergeCell ref="M200:M207"/>
    <mergeCell ref="AE209:AE212"/>
    <mergeCell ref="J214:J220"/>
    <mergeCell ref="K214:K220"/>
    <mergeCell ref="L214:L220"/>
    <mergeCell ref="M214:M220"/>
    <mergeCell ref="N214:N220"/>
    <mergeCell ref="O214:O220"/>
    <mergeCell ref="P214:P220"/>
    <mergeCell ref="Q214:Q220"/>
    <mergeCell ref="R214:R220"/>
    <mergeCell ref="J209:J212"/>
    <mergeCell ref="K209:K212"/>
    <mergeCell ref="M209:M212"/>
    <mergeCell ref="N209:N212"/>
    <mergeCell ref="O209:O212"/>
    <mergeCell ref="R180:R207"/>
    <mergeCell ref="P209:P212"/>
    <mergeCell ref="Q209:Q212"/>
    <mergeCell ref="R209:R212"/>
    <mergeCell ref="AO209:AO212"/>
    <mergeCell ref="AP209:AP212"/>
    <mergeCell ref="AC221:AC229"/>
    <mergeCell ref="AE214:AE220"/>
    <mergeCell ref="AF214:AF220"/>
    <mergeCell ref="AG214:AG220"/>
    <mergeCell ref="AH214:AH220"/>
    <mergeCell ref="AI214:AI220"/>
    <mergeCell ref="AD214:AD220"/>
    <mergeCell ref="AD209:AD212"/>
    <mergeCell ref="AN214:AN220"/>
    <mergeCell ref="AO214:AO220"/>
    <mergeCell ref="AP214:AP220"/>
    <mergeCell ref="AD221:AD229"/>
    <mergeCell ref="AE221:AE229"/>
    <mergeCell ref="AF221:AF229"/>
    <mergeCell ref="AG221:AG229"/>
    <mergeCell ref="AH221:AH229"/>
    <mergeCell ref="AL180:AL207"/>
    <mergeCell ref="AM180:AM207"/>
    <mergeCell ref="AN180:AN207"/>
    <mergeCell ref="AF209:AF212"/>
    <mergeCell ref="AG209:AG212"/>
    <mergeCell ref="AH209:AH212"/>
    <mergeCell ref="AI209:AI212"/>
    <mergeCell ref="S209:S212"/>
    <mergeCell ref="T209:T212"/>
    <mergeCell ref="Y209:Y212"/>
    <mergeCell ref="Z209:Z212"/>
    <mergeCell ref="AA209:AA212"/>
    <mergeCell ref="AB209:AB212"/>
    <mergeCell ref="S180:S207"/>
    <mergeCell ref="T180:T185"/>
    <mergeCell ref="AM209:AM212"/>
    <mergeCell ref="AN209:AN212"/>
    <mergeCell ref="AD180:AD207"/>
    <mergeCell ref="AE180:AE207"/>
    <mergeCell ref="AF180:AF207"/>
    <mergeCell ref="AG180:AG207"/>
    <mergeCell ref="AH180:AH207"/>
    <mergeCell ref="AI180:AI207"/>
    <mergeCell ref="Y180:Y207"/>
    <mergeCell ref="AP168:AP178"/>
    <mergeCell ref="AQ168:AQ178"/>
    <mergeCell ref="T171:T178"/>
    <mergeCell ref="J172:J178"/>
    <mergeCell ref="K172:K178"/>
    <mergeCell ref="L172:L178"/>
    <mergeCell ref="M172:M178"/>
    <mergeCell ref="Q172:Q178"/>
    <mergeCell ref="J168:J170"/>
    <mergeCell ref="K168:K170"/>
    <mergeCell ref="L168:L170"/>
    <mergeCell ref="M168:M170"/>
    <mergeCell ref="O168:O178"/>
    <mergeCell ref="P168:P178"/>
    <mergeCell ref="Q168:Q170"/>
    <mergeCell ref="R168:R178"/>
    <mergeCell ref="S168:S178"/>
    <mergeCell ref="AO168:AO178"/>
    <mergeCell ref="T168:T170"/>
    <mergeCell ref="AM168:AM178"/>
    <mergeCell ref="AN168:AN178"/>
    <mergeCell ref="AD168:AD178"/>
    <mergeCell ref="AE168:AE178"/>
    <mergeCell ref="AF168:AF178"/>
    <mergeCell ref="R221:R229"/>
    <mergeCell ref="AJ209:AJ212"/>
    <mergeCell ref="AK209:AK212"/>
    <mergeCell ref="AL209:AL212"/>
    <mergeCell ref="AO180:AO207"/>
    <mergeCell ref="AP180:AP207"/>
    <mergeCell ref="AQ180:AQ207"/>
    <mergeCell ref="J186:J193"/>
    <mergeCell ref="K186:K193"/>
    <mergeCell ref="L186:L193"/>
    <mergeCell ref="M186:M193"/>
    <mergeCell ref="Q186:Q193"/>
    <mergeCell ref="T186:T193"/>
    <mergeCell ref="J194:J199"/>
    <mergeCell ref="K194:K199"/>
    <mergeCell ref="L194:L199"/>
    <mergeCell ref="AQ209:AQ212"/>
    <mergeCell ref="AQ214:AQ220"/>
    <mergeCell ref="AM221:AM229"/>
    <mergeCell ref="AN221:AN229"/>
    <mergeCell ref="AO221:AO229"/>
    <mergeCell ref="AP221:AP229"/>
    <mergeCell ref="AQ221:AQ229"/>
    <mergeCell ref="AL214:AL220"/>
    <mergeCell ref="AO156:AO166"/>
    <mergeCell ref="AP156:AP166"/>
    <mergeCell ref="AQ156:AQ166"/>
    <mergeCell ref="J162:J166"/>
    <mergeCell ref="K162:K166"/>
    <mergeCell ref="L162:L166"/>
    <mergeCell ref="M162:M166"/>
    <mergeCell ref="Q162:Q166"/>
    <mergeCell ref="T162:T166"/>
    <mergeCell ref="J156:J161"/>
    <mergeCell ref="K156:K161"/>
    <mergeCell ref="L156:L161"/>
    <mergeCell ref="M156:M161"/>
    <mergeCell ref="T156:T161"/>
    <mergeCell ref="AA156:AA166"/>
    <mergeCell ref="AB156:AB166"/>
    <mergeCell ref="AC156:AC166"/>
    <mergeCell ref="AK156:AK166"/>
    <mergeCell ref="AL156:AL166"/>
    <mergeCell ref="AM156:AM166"/>
    <mergeCell ref="AN156:AN166"/>
    <mergeCell ref="R156:R166"/>
    <mergeCell ref="S156:S166"/>
    <mergeCell ref="Y156:Y166"/>
    <mergeCell ref="AO148:AO154"/>
    <mergeCell ref="AP148:AP154"/>
    <mergeCell ref="AQ148:AQ154"/>
    <mergeCell ref="J151:J154"/>
    <mergeCell ref="K151:K154"/>
    <mergeCell ref="L151:L154"/>
    <mergeCell ref="M151:M154"/>
    <mergeCell ref="Q151:Q154"/>
    <mergeCell ref="T151:T154"/>
    <mergeCell ref="M148:M150"/>
    <mergeCell ref="N148:N154"/>
    <mergeCell ref="O148:O154"/>
    <mergeCell ref="P148:P154"/>
    <mergeCell ref="Q148:Q150"/>
    <mergeCell ref="R148:R154"/>
    <mergeCell ref="T148:T150"/>
    <mergeCell ref="AA148:AA154"/>
    <mergeCell ref="AB148:AB154"/>
    <mergeCell ref="AC148:AC154"/>
    <mergeCell ref="AD148:AD154"/>
    <mergeCell ref="AE148:AE154"/>
    <mergeCell ref="AF148:AF154"/>
    <mergeCell ref="AG148:AG154"/>
    <mergeCell ref="AH148:AH154"/>
    <mergeCell ref="AQ120:AQ142"/>
    <mergeCell ref="T125:T126"/>
    <mergeCell ref="T129:T142"/>
    <mergeCell ref="AB120:AB142"/>
    <mergeCell ref="AC120:AC142"/>
    <mergeCell ref="AD120:AD142"/>
    <mergeCell ref="AE120:AE142"/>
    <mergeCell ref="AF120:AF142"/>
    <mergeCell ref="AG120:AG142"/>
    <mergeCell ref="AH120:AH142"/>
    <mergeCell ref="AI120:AI142"/>
    <mergeCell ref="AJ120:AJ142"/>
    <mergeCell ref="T120:T123"/>
    <mergeCell ref="Y120:Y142"/>
    <mergeCell ref="Z120:Z142"/>
    <mergeCell ref="AA120:AA142"/>
    <mergeCell ref="AK120:AK142"/>
    <mergeCell ref="AL120:AL142"/>
    <mergeCell ref="AM120:AM142"/>
    <mergeCell ref="AN120:AN142"/>
    <mergeCell ref="U120:U122"/>
    <mergeCell ref="U123:U125"/>
    <mergeCell ref="AQ108:AQ119"/>
    <mergeCell ref="J116:J119"/>
    <mergeCell ref="K116:K119"/>
    <mergeCell ref="L116:L119"/>
    <mergeCell ref="M116:M119"/>
    <mergeCell ref="Q116:Q119"/>
    <mergeCell ref="T116:T119"/>
    <mergeCell ref="T108:T115"/>
    <mergeCell ref="J108:J115"/>
    <mergeCell ref="AJ108:AJ119"/>
    <mergeCell ref="AK108:AK119"/>
    <mergeCell ref="AL108:AL119"/>
    <mergeCell ref="AM108:AM119"/>
    <mergeCell ref="AN108:AN119"/>
    <mergeCell ref="L108:L115"/>
    <mergeCell ref="M108:M115"/>
    <mergeCell ref="N108:N119"/>
    <mergeCell ref="O108:O119"/>
    <mergeCell ref="AQ96:AQ107"/>
    <mergeCell ref="AO96:AO107"/>
    <mergeCell ref="AP96:AP107"/>
    <mergeCell ref="J96:J99"/>
    <mergeCell ref="K96:K99"/>
    <mergeCell ref="L96:L99"/>
    <mergeCell ref="M96:M99"/>
    <mergeCell ref="N96:N107"/>
    <mergeCell ref="O96:O107"/>
    <mergeCell ref="P96:P107"/>
    <mergeCell ref="X96:X99"/>
    <mergeCell ref="U104:U105"/>
    <mergeCell ref="T100:T107"/>
    <mergeCell ref="Q100:Q107"/>
    <mergeCell ref="J100:J107"/>
    <mergeCell ref="K100:K107"/>
    <mergeCell ref="L100:L107"/>
    <mergeCell ref="M100:M107"/>
    <mergeCell ref="AM96:AM107"/>
    <mergeCell ref="AN96:AN107"/>
    <mergeCell ref="J70:J75"/>
    <mergeCell ref="K70:K75"/>
    <mergeCell ref="L70:L75"/>
    <mergeCell ref="M70:M75"/>
    <mergeCell ref="L65:L69"/>
    <mergeCell ref="M65:M69"/>
    <mergeCell ref="L84:L87"/>
    <mergeCell ref="M84:M87"/>
    <mergeCell ref="N84:N94"/>
    <mergeCell ref="J76:J82"/>
    <mergeCell ref="K76:K82"/>
    <mergeCell ref="L76:L82"/>
    <mergeCell ref="M76:M82"/>
    <mergeCell ref="J84:J87"/>
    <mergeCell ref="K84:K87"/>
    <mergeCell ref="J88:J91"/>
    <mergeCell ref="K88:K91"/>
    <mergeCell ref="J92:J94"/>
    <mergeCell ref="K92:K94"/>
    <mergeCell ref="J65:J69"/>
    <mergeCell ref="K65:K69"/>
    <mergeCell ref="J34:J36"/>
    <mergeCell ref="K34:K36"/>
    <mergeCell ref="L34:L36"/>
    <mergeCell ref="M34:M36"/>
    <mergeCell ref="Q34:Q36"/>
    <mergeCell ref="J59:J63"/>
    <mergeCell ref="K59:K63"/>
    <mergeCell ref="Q59:Q63"/>
    <mergeCell ref="K38:K41"/>
    <mergeCell ref="L38:L41"/>
    <mergeCell ref="L59:L63"/>
    <mergeCell ref="M59:M63"/>
    <mergeCell ref="J42:J46"/>
    <mergeCell ref="K42:K46"/>
    <mergeCell ref="L42:L46"/>
    <mergeCell ref="M42:M46"/>
    <mergeCell ref="Q42:Q46"/>
    <mergeCell ref="J47:J58"/>
    <mergeCell ref="K47:K58"/>
    <mergeCell ref="L47:L58"/>
    <mergeCell ref="O33:O36"/>
    <mergeCell ref="P33:P36"/>
    <mergeCell ref="J38:J41"/>
    <mergeCell ref="M38:M41"/>
    <mergeCell ref="AQ12:AQ30"/>
    <mergeCell ref="AL33:AL36"/>
    <mergeCell ref="AM33:AM36"/>
    <mergeCell ref="AN33:AN36"/>
    <mergeCell ref="AO33:AO36"/>
    <mergeCell ref="AP33:AP36"/>
    <mergeCell ref="AQ33:AQ36"/>
    <mergeCell ref="AF33:AF36"/>
    <mergeCell ref="AG33:AG36"/>
    <mergeCell ref="AH33:AH36"/>
    <mergeCell ref="AL12:AL30"/>
    <mergeCell ref="AN12:AN30"/>
    <mergeCell ref="AO12:AO30"/>
    <mergeCell ref="R33:R36"/>
    <mergeCell ref="S33:S36"/>
    <mergeCell ref="AC12:AC30"/>
    <mergeCell ref="AD12:AD30"/>
    <mergeCell ref="AG12:AG30"/>
    <mergeCell ref="AH12:AH30"/>
    <mergeCell ref="AP12:AP30"/>
    <mergeCell ref="T34:T36"/>
    <mergeCell ref="J12:J18"/>
    <mergeCell ref="K12:K18"/>
    <mergeCell ref="L12:L18"/>
    <mergeCell ref="AI33:AI36"/>
    <mergeCell ref="AJ33:AJ36"/>
    <mergeCell ref="AK33:AK36"/>
    <mergeCell ref="X33:X36"/>
    <mergeCell ref="N12:N30"/>
    <mergeCell ref="O12:O30"/>
    <mergeCell ref="P12:P30"/>
    <mergeCell ref="Q12:Q18"/>
    <mergeCell ref="N33:N36"/>
    <mergeCell ref="M19:M23"/>
    <mergeCell ref="AC33:AC36"/>
    <mergeCell ref="AD33:AD36"/>
    <mergeCell ref="AE33:AE36"/>
    <mergeCell ref="Y33:Y36"/>
    <mergeCell ref="Z33:Z36"/>
    <mergeCell ref="AO38:AO63"/>
    <mergeCell ref="AE12:AE30"/>
    <mergeCell ref="AF12:AF30"/>
    <mergeCell ref="AA33:AA36"/>
    <mergeCell ref="AB33:AB36"/>
    <mergeCell ref="S12:S30"/>
    <mergeCell ref="T12:T18"/>
    <mergeCell ref="X12:X30"/>
    <mergeCell ref="Y12:Y30"/>
    <mergeCell ref="Z12:Z30"/>
    <mergeCell ref="AA12:AA30"/>
    <mergeCell ref="AB12:AB30"/>
    <mergeCell ref="T19:T23"/>
    <mergeCell ref="T24:T30"/>
    <mergeCell ref="AC38:AC63"/>
    <mergeCell ref="AD38:AD63"/>
    <mergeCell ref="AE38:AE63"/>
    <mergeCell ref="AF38:AF63"/>
    <mergeCell ref="T47:T63"/>
    <mergeCell ref="AI12:AI30"/>
    <mergeCell ref="AJ12:AJ30"/>
    <mergeCell ref="AK12:AK30"/>
    <mergeCell ref="AA38:AA63"/>
    <mergeCell ref="AB38:AB63"/>
    <mergeCell ref="AO274:AO278"/>
    <mergeCell ref="AP274:AP278"/>
    <mergeCell ref="AQ274:AQ278"/>
    <mergeCell ref="AF252:AF257"/>
    <mergeCell ref="AG252:AG257"/>
    <mergeCell ref="AH252:AH257"/>
    <mergeCell ref="AI252:AI257"/>
    <mergeCell ref="AJ252:AJ257"/>
    <mergeCell ref="AK252:AK257"/>
    <mergeCell ref="AL252:AL257"/>
    <mergeCell ref="AM252:AM257"/>
    <mergeCell ref="AN252:AN257"/>
    <mergeCell ref="AO252:AO257"/>
    <mergeCell ref="AP252:AP257"/>
    <mergeCell ref="AQ252:AQ257"/>
    <mergeCell ref="AF259:AF266"/>
    <mergeCell ref="AG259:AG266"/>
    <mergeCell ref="AH259:AH266"/>
    <mergeCell ref="AO259:AO266"/>
    <mergeCell ref="AP259:AP266"/>
    <mergeCell ref="AI268:AI271"/>
    <mergeCell ref="AJ268:AJ271"/>
    <mergeCell ref="AK268:AK271"/>
    <mergeCell ref="AL268:AL271"/>
    <mergeCell ref="AQ84:AQ94"/>
    <mergeCell ref="AM12:AM30"/>
    <mergeCell ref="AQ259:AQ266"/>
    <mergeCell ref="AI259:AI266"/>
    <mergeCell ref="AJ259:AJ266"/>
    <mergeCell ref="AK259:AK266"/>
    <mergeCell ref="AL259:AL266"/>
    <mergeCell ref="AN259:AN266"/>
    <mergeCell ref="AM214:AM220"/>
    <mergeCell ref="AJ221:AJ229"/>
    <mergeCell ref="AK221:AK229"/>
    <mergeCell ref="AL221:AL229"/>
    <mergeCell ref="AI221:AI229"/>
    <mergeCell ref="AO232:AO238"/>
    <mergeCell ref="AP232:AP238"/>
    <mergeCell ref="AQ232:AQ238"/>
    <mergeCell ref="AI232:AI238"/>
    <mergeCell ref="AJ232:AJ238"/>
    <mergeCell ref="AK232:AK238"/>
    <mergeCell ref="AJ180:AJ207"/>
    <mergeCell ref="AK180:AK207"/>
    <mergeCell ref="AQ65:AQ82"/>
    <mergeCell ref="AQ143:AQ146"/>
    <mergeCell ref="AL143:AL146"/>
    <mergeCell ref="AH248:AH250"/>
    <mergeCell ref="AI248:AI250"/>
    <mergeCell ref="AB221:AB229"/>
    <mergeCell ref="T200:T207"/>
    <mergeCell ref="AJ214:AJ220"/>
    <mergeCell ref="AK214:AK220"/>
    <mergeCell ref="M194:M199"/>
    <mergeCell ref="Q194:Q199"/>
    <mergeCell ref="T194:T199"/>
    <mergeCell ref="Y221:Y229"/>
    <mergeCell ref="Z221:Z229"/>
    <mergeCell ref="AA221:AA229"/>
    <mergeCell ref="T218:T219"/>
    <mergeCell ref="S221:S229"/>
    <mergeCell ref="T221:T224"/>
    <mergeCell ref="T225:T229"/>
    <mergeCell ref="AB214:AB220"/>
    <mergeCell ref="S214:S220"/>
    <mergeCell ref="T214:T217"/>
    <mergeCell ref="W214:W220"/>
    <mergeCell ref="X214:X220"/>
    <mergeCell ref="AC209:AC212"/>
    <mergeCell ref="J180:J185"/>
    <mergeCell ref="K180:K185"/>
    <mergeCell ref="L180:L185"/>
    <mergeCell ref="M180:M185"/>
    <mergeCell ref="Q180:Q185"/>
    <mergeCell ref="J200:J207"/>
    <mergeCell ref="K200:K207"/>
    <mergeCell ref="L200:L207"/>
    <mergeCell ref="N180:N207"/>
    <mergeCell ref="O180:O207"/>
    <mergeCell ref="AO65:AO82"/>
    <mergeCell ref="AK84:AK94"/>
    <mergeCell ref="AE65:AE82"/>
    <mergeCell ref="O120:O142"/>
    <mergeCell ref="P120:P142"/>
    <mergeCell ref="Q120:Q142"/>
    <mergeCell ref="R120:R142"/>
    <mergeCell ref="S120:S142"/>
    <mergeCell ref="P65:P82"/>
    <mergeCell ref="Q65:Q69"/>
    <mergeCell ref="R65:R82"/>
    <mergeCell ref="S65:S82"/>
    <mergeCell ref="S96:S107"/>
    <mergeCell ref="Q108:Q115"/>
    <mergeCell ref="P108:P119"/>
    <mergeCell ref="R108:R119"/>
    <mergeCell ref="S84:S94"/>
    <mergeCell ref="T84:T87"/>
    <mergeCell ref="AM65:AM82"/>
    <mergeCell ref="AN65:AN82"/>
    <mergeCell ref="AC84:AC94"/>
    <mergeCell ref="AD84:AD94"/>
    <mergeCell ref="AE84:AE94"/>
    <mergeCell ref="Q84:Q87"/>
    <mergeCell ref="AJ65:AJ82"/>
    <mergeCell ref="AH65:AH82"/>
    <mergeCell ref="AI65:AI82"/>
    <mergeCell ref="AH96:AH107"/>
    <mergeCell ref="AA96:AA107"/>
    <mergeCell ref="AB96:AB107"/>
    <mergeCell ref="AC96:AC107"/>
    <mergeCell ref="AD96:AD107"/>
    <mergeCell ref="AE96:AE107"/>
    <mergeCell ref="AF96:AF107"/>
    <mergeCell ref="AG96:AG107"/>
    <mergeCell ref="AF65:AF82"/>
    <mergeCell ref="AG65:AG82"/>
    <mergeCell ref="AA84:AA94"/>
    <mergeCell ref="AB84:AB94"/>
    <mergeCell ref="AA65:AA82"/>
    <mergeCell ref="AB65:AB82"/>
    <mergeCell ref="AC65:AC82"/>
    <mergeCell ref="AD65:AD82"/>
    <mergeCell ref="N38:N63"/>
    <mergeCell ref="O38:O63"/>
    <mergeCell ref="Q96:Q99"/>
    <mergeCell ref="R96:R107"/>
    <mergeCell ref="X65:X82"/>
    <mergeCell ref="Q70:Q75"/>
    <mergeCell ref="T70:T75"/>
    <mergeCell ref="T65:T69"/>
    <mergeCell ref="X84:X94"/>
    <mergeCell ref="T96:T99"/>
    <mergeCell ref="U106:U107"/>
    <mergeCell ref="U100:U101"/>
    <mergeCell ref="U102:U103"/>
    <mergeCell ref="T88:T91"/>
    <mergeCell ref="Q92:Q94"/>
    <mergeCell ref="T92:T94"/>
    <mergeCell ref="O65:O82"/>
    <mergeCell ref="O84:O94"/>
    <mergeCell ref="P84:P94"/>
    <mergeCell ref="N65:N82"/>
    <mergeCell ref="AG38:AG63"/>
    <mergeCell ref="AH38:AH63"/>
    <mergeCell ref="AP38:AP63"/>
    <mergeCell ref="AQ38:AQ63"/>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 ref="M7:M8"/>
    <mergeCell ref="R38:R63"/>
    <mergeCell ref="S38:S63"/>
    <mergeCell ref="S7:S8"/>
    <mergeCell ref="T7:T8"/>
    <mergeCell ref="K283:M283"/>
    <mergeCell ref="K284:M284"/>
    <mergeCell ref="U108:U109"/>
    <mergeCell ref="U111:U112"/>
    <mergeCell ref="S108:S119"/>
    <mergeCell ref="Q76:Q82"/>
    <mergeCell ref="T76:T82"/>
    <mergeCell ref="T38:T46"/>
    <mergeCell ref="M47:M58"/>
    <mergeCell ref="L209:L212"/>
    <mergeCell ref="Q200:Q207"/>
    <mergeCell ref="P180:P207"/>
    <mergeCell ref="Q47:Q58"/>
    <mergeCell ref="P38:P63"/>
    <mergeCell ref="Q38:Q41"/>
    <mergeCell ref="R84:R94"/>
    <mergeCell ref="L88:L91"/>
    <mergeCell ref="M88:M91"/>
    <mergeCell ref="Q88:Q91"/>
    <mergeCell ref="L92:L94"/>
    <mergeCell ref="M92:M94"/>
    <mergeCell ref="K108:K115"/>
    <mergeCell ref="J148:J150"/>
    <mergeCell ref="K148:K150"/>
    <mergeCell ref="L148:L150"/>
    <mergeCell ref="N156:N166"/>
    <mergeCell ref="O156:O166"/>
    <mergeCell ref="P156:P166"/>
    <mergeCell ref="Q156:Q161"/>
    <mergeCell ref="S148:S154"/>
    <mergeCell ref="J120:J142"/>
    <mergeCell ref="K120:K142"/>
    <mergeCell ref="L120:L142"/>
    <mergeCell ref="M120:M142"/>
    <mergeCell ref="M143:M146"/>
    <mergeCell ref="J143:J146"/>
    <mergeCell ref="K143:K146"/>
    <mergeCell ref="L143:L146"/>
    <mergeCell ref="N143:N146"/>
    <mergeCell ref="O143:O146"/>
    <mergeCell ref="P143:P146"/>
    <mergeCell ref="R143:R146"/>
    <mergeCell ref="S143:S146"/>
    <mergeCell ref="A10:C10"/>
    <mergeCell ref="W7:W8"/>
    <mergeCell ref="X7:X8"/>
    <mergeCell ref="Y7:Z7"/>
    <mergeCell ref="Q7:Q8"/>
    <mergeCell ref="M12:M18"/>
    <mergeCell ref="R12:R30"/>
    <mergeCell ref="J19:J23"/>
    <mergeCell ref="U7:U8"/>
    <mergeCell ref="V7:V8"/>
    <mergeCell ref="K7:K8"/>
    <mergeCell ref="L7:L8"/>
    <mergeCell ref="L24:L30"/>
    <mergeCell ref="M24:M30"/>
    <mergeCell ref="Q24:Q30"/>
    <mergeCell ref="Q19:Q23"/>
    <mergeCell ref="J24:J30"/>
    <mergeCell ref="K24:K30"/>
    <mergeCell ref="K19:K23"/>
    <mergeCell ref="L19:L23"/>
    <mergeCell ref="N7:N8"/>
    <mergeCell ref="O7:O8"/>
    <mergeCell ref="P7:P8"/>
    <mergeCell ref="R7:R8"/>
    <mergeCell ref="Z156:Z166"/>
    <mergeCell ref="Y108:Y119"/>
    <mergeCell ref="Z108:Z119"/>
    <mergeCell ref="Y38:Y63"/>
    <mergeCell ref="Z38:Z63"/>
    <mergeCell ref="U127:U129"/>
    <mergeCell ref="U130:U132"/>
    <mergeCell ref="U133:U135"/>
    <mergeCell ref="U137:U139"/>
    <mergeCell ref="U140:U142"/>
    <mergeCell ref="Y143:Y146"/>
    <mergeCell ref="Z143:Z146"/>
    <mergeCell ref="Y84:Y94"/>
    <mergeCell ref="Z84:Z94"/>
    <mergeCell ref="X38:X63"/>
    <mergeCell ref="Y148:Y154"/>
    <mergeCell ref="Z148:Z154"/>
    <mergeCell ref="AA143:AA146"/>
    <mergeCell ref="AB143:AB146"/>
    <mergeCell ref="AA108:AA119"/>
    <mergeCell ref="AB108:AB119"/>
    <mergeCell ref="Y96:Y107"/>
    <mergeCell ref="Z96:Z107"/>
    <mergeCell ref="Y65:Y82"/>
    <mergeCell ref="Z65:Z82"/>
    <mergeCell ref="T143:T146"/>
    <mergeCell ref="AI38:AI63"/>
    <mergeCell ref="AJ38:AJ63"/>
    <mergeCell ref="AO143:AO146"/>
    <mergeCell ref="AP143:AP146"/>
    <mergeCell ref="AP65:AP82"/>
    <mergeCell ref="AP84:AP94"/>
    <mergeCell ref="AL84:AL94"/>
    <mergeCell ref="AM84:AM94"/>
    <mergeCell ref="AN84:AN94"/>
    <mergeCell ref="AO84:AO94"/>
    <mergeCell ref="AO120:AO142"/>
    <mergeCell ref="AP120:AP142"/>
    <mergeCell ref="AK38:AK63"/>
    <mergeCell ref="AL38:AL63"/>
    <mergeCell ref="AM38:AM63"/>
    <mergeCell ref="AN38:AN63"/>
    <mergeCell ref="AI96:AI107"/>
    <mergeCell ref="AJ96:AJ107"/>
    <mergeCell ref="AK96:AK107"/>
    <mergeCell ref="AO108:AO119"/>
    <mergeCell ref="AP108:AP119"/>
    <mergeCell ref="AL96:AL107"/>
    <mergeCell ref="AI143:AI146"/>
    <mergeCell ref="AJ143:AJ146"/>
    <mergeCell ref="AM148:AM154"/>
    <mergeCell ref="AN148:AN154"/>
    <mergeCell ref="AC108:AC119"/>
    <mergeCell ref="AD108:AD119"/>
    <mergeCell ref="AE108:AE119"/>
    <mergeCell ref="AF108:AF119"/>
    <mergeCell ref="AG108:AG119"/>
    <mergeCell ref="AH108:AH119"/>
    <mergeCell ref="AI108:AI119"/>
    <mergeCell ref="AM143:AM146"/>
    <mergeCell ref="AN143:AN146"/>
    <mergeCell ref="AC143:AC146"/>
    <mergeCell ref="AD143:AD146"/>
    <mergeCell ref="AE143:AE146"/>
    <mergeCell ref="AF143:AF146"/>
    <mergeCell ref="AG143:AG146"/>
    <mergeCell ref="AH143:AH146"/>
    <mergeCell ref="AK143:AK146"/>
    <mergeCell ref="AK65:AK82"/>
    <mergeCell ref="AL65:AL82"/>
    <mergeCell ref="AF84:AF94"/>
    <mergeCell ref="AG84:AG94"/>
    <mergeCell ref="AH84:AH94"/>
    <mergeCell ref="AI84:AI94"/>
    <mergeCell ref="AJ84:AJ94"/>
    <mergeCell ref="Y168:Y178"/>
    <mergeCell ref="Z168:Z178"/>
    <mergeCell ref="AA168:AA178"/>
    <mergeCell ref="AB168:AB178"/>
    <mergeCell ref="AC168:AC178"/>
    <mergeCell ref="AL168:AL178"/>
    <mergeCell ref="AD156:AD166"/>
    <mergeCell ref="AE156:AE166"/>
    <mergeCell ref="AF156:AF166"/>
    <mergeCell ref="AG156:AG166"/>
    <mergeCell ref="AH156:AH166"/>
    <mergeCell ref="AI156:AI166"/>
    <mergeCell ref="AJ156:AJ166"/>
    <mergeCell ref="AI148:AI154"/>
    <mergeCell ref="AJ148:AJ154"/>
    <mergeCell ref="AK148:AK154"/>
    <mergeCell ref="AL148:AL154"/>
    <mergeCell ref="Z180:Z207"/>
    <mergeCell ref="AA180:AA207"/>
    <mergeCell ref="AB180:AB207"/>
    <mergeCell ref="AC180:AC207"/>
    <mergeCell ref="AG168:AG178"/>
    <mergeCell ref="AH168:AH178"/>
    <mergeCell ref="AI168:AI178"/>
    <mergeCell ref="AJ168:AJ178"/>
    <mergeCell ref="AK168:AK178"/>
  </mergeCells>
  <dataValidations count="1">
    <dataValidation operator="greaterThanOrEqual" allowBlank="1" showInputMessage="1" showErrorMessage="1" sqref="U216:U219 U225:U226 U262 U271 U143:U146 U277:U278" xr:uid="{00000000-0002-0000-0B00-000000000000}"/>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28"/>
  <sheetViews>
    <sheetView showGridLines="0" zoomScale="70" zoomScaleNormal="70" workbookViewId="0">
      <selection activeCell="A7" sqref="A7:A14"/>
    </sheetView>
  </sheetViews>
  <sheetFormatPr baseColWidth="10" defaultColWidth="11.42578125" defaultRowHeight="14.25" x14ac:dyDescent="0.2"/>
  <cols>
    <col min="1" max="1" width="11.85546875" style="283" customWidth="1"/>
    <col min="2" max="2" width="6" style="283" customWidth="1"/>
    <col min="3" max="3" width="10.140625" style="283" customWidth="1"/>
    <col min="4" max="4" width="14.5703125" style="283" customWidth="1"/>
    <col min="5" max="5" width="7.42578125" style="283" customWidth="1"/>
    <col min="6" max="6" width="8.5703125" style="283" customWidth="1"/>
    <col min="7" max="7" width="14.7109375" style="283" customWidth="1"/>
    <col min="8" max="8" width="7.28515625" style="283" customWidth="1"/>
    <col min="9" max="9" width="14.7109375" style="283" customWidth="1"/>
    <col min="10" max="10" width="13.140625" style="359" customWidth="1"/>
    <col min="11" max="11" width="29.85546875" style="359" customWidth="1"/>
    <col min="12" max="12" width="25.28515625" style="359" customWidth="1"/>
    <col min="13" max="13" width="12.7109375" style="359" hidden="1" customWidth="1"/>
    <col min="14" max="14" width="31.140625" style="359" customWidth="1"/>
    <col min="15" max="15" width="17.85546875" style="359" customWidth="1"/>
    <col min="16" max="16" width="32" style="359" customWidth="1"/>
    <col min="17" max="17" width="13.28515625" style="360" customWidth="1"/>
    <col min="18" max="18" width="23" style="359" customWidth="1"/>
    <col min="19" max="19" width="40.28515625" style="359" customWidth="1"/>
    <col min="20" max="20" width="49.140625" style="359" customWidth="1"/>
    <col min="21" max="21" width="27.5703125" style="359" customWidth="1"/>
    <col min="22" max="22" width="25.7109375" style="283" customWidth="1"/>
    <col min="23" max="23" width="11" style="283" customWidth="1"/>
    <col min="24" max="24" width="19.5703125" style="283" customWidth="1"/>
    <col min="25" max="27" width="11.42578125" style="283" bestFit="1" customWidth="1"/>
    <col min="28" max="28" width="9.85546875" style="283" bestFit="1" customWidth="1"/>
    <col min="29" max="29" width="9.5703125" style="283" customWidth="1"/>
    <col min="30" max="30" width="9.85546875" style="283" bestFit="1" customWidth="1"/>
    <col min="31" max="31" width="8.28515625" style="283" bestFit="1" customWidth="1"/>
    <col min="32" max="32" width="9.85546875" style="283" bestFit="1" customWidth="1"/>
    <col min="33" max="36" width="6.42578125" style="283" customWidth="1"/>
    <col min="37" max="39" width="9.85546875" style="283" bestFit="1" customWidth="1"/>
    <col min="40" max="40" width="10.140625" style="283" customWidth="1"/>
    <col min="41" max="41" width="13.5703125" style="283" customWidth="1"/>
    <col min="42" max="42" width="18.85546875" style="283" customWidth="1"/>
    <col min="43" max="43" width="28" style="283" customWidth="1"/>
    <col min="44" max="16384" width="11.42578125" style="283"/>
  </cols>
  <sheetData>
    <row r="1" spans="1:43" ht="15" customHeight="1" x14ac:dyDescent="0.2">
      <c r="A1" s="2225" t="s">
        <v>1972</v>
      </c>
      <c r="B1" s="2225"/>
      <c r="C1" s="2225"/>
      <c r="D1" s="2225"/>
      <c r="E1" s="2225"/>
      <c r="F1" s="2225"/>
      <c r="G1" s="2225"/>
      <c r="H1" s="2225"/>
      <c r="I1" s="2225"/>
      <c r="J1" s="2225"/>
      <c r="K1" s="2225"/>
      <c r="L1" s="2225"/>
      <c r="M1" s="2225"/>
      <c r="N1" s="2225"/>
      <c r="O1" s="2225"/>
      <c r="P1" s="2225"/>
      <c r="Q1" s="2225"/>
      <c r="R1" s="2225"/>
      <c r="S1" s="2225"/>
      <c r="T1" s="2225"/>
      <c r="U1" s="2225"/>
      <c r="V1" s="2225"/>
      <c r="W1" s="2225"/>
      <c r="X1" s="2225"/>
      <c r="Y1" s="2225"/>
      <c r="Z1" s="2225"/>
      <c r="AA1" s="2225"/>
      <c r="AB1" s="2225"/>
      <c r="AC1" s="2225"/>
      <c r="AD1" s="2225"/>
      <c r="AE1" s="2225"/>
      <c r="AF1" s="2225"/>
      <c r="AG1" s="2225"/>
      <c r="AH1" s="2225"/>
      <c r="AI1" s="2225"/>
      <c r="AJ1" s="2225"/>
      <c r="AK1" s="2225"/>
      <c r="AL1" s="2225"/>
      <c r="AM1" s="2225"/>
      <c r="AN1" s="2225"/>
      <c r="AO1" s="2225"/>
      <c r="AP1" s="282" t="s">
        <v>0</v>
      </c>
      <c r="AQ1" s="282" t="s">
        <v>1</v>
      </c>
    </row>
    <row r="2" spans="1:43" ht="15" customHeight="1" x14ac:dyDescent="0.2">
      <c r="A2" s="2225"/>
      <c r="B2" s="2225"/>
      <c r="C2" s="2225"/>
      <c r="D2" s="2225"/>
      <c r="E2" s="2225"/>
      <c r="F2" s="2225"/>
      <c r="G2" s="2225"/>
      <c r="H2" s="2225"/>
      <c r="I2" s="2225"/>
      <c r="J2" s="2225"/>
      <c r="K2" s="2225"/>
      <c r="L2" s="2225"/>
      <c r="M2" s="2225"/>
      <c r="N2" s="2225"/>
      <c r="O2" s="2225"/>
      <c r="P2" s="2225"/>
      <c r="Q2" s="2225"/>
      <c r="R2" s="2225"/>
      <c r="S2" s="2225"/>
      <c r="T2" s="2225"/>
      <c r="U2" s="2225"/>
      <c r="V2" s="2225"/>
      <c r="W2" s="2225"/>
      <c r="X2" s="2225"/>
      <c r="Y2" s="2225"/>
      <c r="Z2" s="2225"/>
      <c r="AA2" s="2225"/>
      <c r="AB2" s="2225"/>
      <c r="AC2" s="2225"/>
      <c r="AD2" s="2225"/>
      <c r="AE2" s="2225"/>
      <c r="AF2" s="2225"/>
      <c r="AG2" s="2225"/>
      <c r="AH2" s="2225"/>
      <c r="AI2" s="2225"/>
      <c r="AJ2" s="2225"/>
      <c r="AK2" s="2225"/>
      <c r="AL2" s="2225"/>
      <c r="AM2" s="2225"/>
      <c r="AN2" s="2225"/>
      <c r="AO2" s="2225"/>
      <c r="AP2" s="284" t="s">
        <v>2</v>
      </c>
      <c r="AQ2" s="285" t="s">
        <v>3</v>
      </c>
    </row>
    <row r="3" spans="1:43" ht="15" customHeight="1" x14ac:dyDescent="0.25">
      <c r="A3" s="2225"/>
      <c r="B3" s="2225"/>
      <c r="C3" s="2225"/>
      <c r="D3" s="2225"/>
      <c r="E3" s="2225"/>
      <c r="F3" s="2225"/>
      <c r="G3" s="2225"/>
      <c r="H3" s="2225"/>
      <c r="I3" s="2225"/>
      <c r="J3" s="2225"/>
      <c r="K3" s="2225"/>
      <c r="L3" s="2225"/>
      <c r="M3" s="2225"/>
      <c r="N3" s="2225"/>
      <c r="O3" s="2225"/>
      <c r="P3" s="2225"/>
      <c r="Q3" s="2225"/>
      <c r="R3" s="2225"/>
      <c r="S3" s="2225"/>
      <c r="T3" s="2225"/>
      <c r="U3" s="2225"/>
      <c r="V3" s="2225"/>
      <c r="W3" s="2225"/>
      <c r="X3" s="2225"/>
      <c r="Y3" s="2225"/>
      <c r="Z3" s="2225"/>
      <c r="AA3" s="2225"/>
      <c r="AB3" s="2225"/>
      <c r="AC3" s="2225"/>
      <c r="AD3" s="2225"/>
      <c r="AE3" s="2225"/>
      <c r="AF3" s="2225"/>
      <c r="AG3" s="2225"/>
      <c r="AH3" s="2225"/>
      <c r="AI3" s="2225"/>
      <c r="AJ3" s="2225"/>
      <c r="AK3" s="2225"/>
      <c r="AL3" s="2225"/>
      <c r="AM3" s="2225"/>
      <c r="AN3" s="2225"/>
      <c r="AO3" s="2225"/>
      <c r="AP3" s="282" t="s">
        <v>4</v>
      </c>
      <c r="AQ3" s="286" t="s">
        <v>5</v>
      </c>
    </row>
    <row r="4" spans="1:43" ht="15" customHeight="1" x14ac:dyDescent="0.2">
      <c r="A4" s="2226"/>
      <c r="B4" s="2226"/>
      <c r="C4" s="2226"/>
      <c r="D4" s="2226"/>
      <c r="E4" s="2226"/>
      <c r="F4" s="2226"/>
      <c r="G4" s="2226"/>
      <c r="H4" s="2226"/>
      <c r="I4" s="2226"/>
      <c r="J4" s="2226"/>
      <c r="K4" s="2226"/>
      <c r="L4" s="2226"/>
      <c r="M4" s="2226"/>
      <c r="N4" s="2226"/>
      <c r="O4" s="2226"/>
      <c r="P4" s="2226"/>
      <c r="Q4" s="2226"/>
      <c r="R4" s="2226"/>
      <c r="S4" s="2226"/>
      <c r="T4" s="2226"/>
      <c r="U4" s="2226"/>
      <c r="V4" s="2226"/>
      <c r="W4" s="2226"/>
      <c r="X4" s="2226"/>
      <c r="Y4" s="2226"/>
      <c r="Z4" s="2226"/>
      <c r="AA4" s="2226"/>
      <c r="AB4" s="2226"/>
      <c r="AC4" s="2226"/>
      <c r="AD4" s="2226"/>
      <c r="AE4" s="2226"/>
      <c r="AF4" s="2226"/>
      <c r="AG4" s="2226"/>
      <c r="AH4" s="2226"/>
      <c r="AI4" s="2226"/>
      <c r="AJ4" s="2226"/>
      <c r="AK4" s="2226"/>
      <c r="AL4" s="2226"/>
      <c r="AM4" s="2226"/>
      <c r="AN4" s="2226"/>
      <c r="AO4" s="2226"/>
      <c r="AP4" s="282" t="s">
        <v>6</v>
      </c>
      <c r="AQ4" s="171" t="s">
        <v>7</v>
      </c>
    </row>
    <row r="5" spans="1:43" ht="15" x14ac:dyDescent="0.2">
      <c r="A5" s="2227" t="s">
        <v>8</v>
      </c>
      <c r="B5" s="2227"/>
      <c r="C5" s="2227"/>
      <c r="D5" s="2227"/>
      <c r="E5" s="2227"/>
      <c r="F5" s="2227"/>
      <c r="G5" s="2227"/>
      <c r="H5" s="2227"/>
      <c r="I5" s="2227"/>
      <c r="J5" s="2227"/>
      <c r="K5" s="2227"/>
      <c r="L5" s="2227"/>
      <c r="M5" s="2227"/>
      <c r="N5" s="2229" t="s">
        <v>9</v>
      </c>
      <c r="O5" s="2229"/>
      <c r="P5" s="2229"/>
      <c r="Q5" s="2229"/>
      <c r="R5" s="2229"/>
      <c r="S5" s="2229"/>
      <c r="T5" s="2229"/>
      <c r="U5" s="2229"/>
      <c r="V5" s="2229"/>
      <c r="W5" s="2229"/>
      <c r="X5" s="2229"/>
      <c r="Y5" s="2229"/>
      <c r="Z5" s="2229"/>
      <c r="AA5" s="2229"/>
      <c r="AB5" s="2229"/>
      <c r="AC5" s="2229"/>
      <c r="AD5" s="2229"/>
      <c r="AE5" s="2229"/>
      <c r="AF5" s="2229"/>
      <c r="AG5" s="2229"/>
      <c r="AH5" s="2229"/>
      <c r="AI5" s="2229"/>
      <c r="AJ5" s="2229"/>
      <c r="AK5" s="2229"/>
      <c r="AL5" s="2229"/>
      <c r="AM5" s="2229"/>
      <c r="AN5" s="2229"/>
      <c r="AO5" s="2229"/>
      <c r="AP5" s="2229"/>
      <c r="AQ5" s="2229"/>
    </row>
    <row r="6" spans="1:43" ht="15" x14ac:dyDescent="0.2">
      <c r="A6" s="2228"/>
      <c r="B6" s="2228"/>
      <c r="C6" s="2228"/>
      <c r="D6" s="2228"/>
      <c r="E6" s="2228"/>
      <c r="F6" s="2228"/>
      <c r="G6" s="2228"/>
      <c r="H6" s="2228"/>
      <c r="I6" s="2228"/>
      <c r="J6" s="2228"/>
      <c r="K6" s="2228"/>
      <c r="L6" s="2228"/>
      <c r="M6" s="2228"/>
      <c r="N6" s="287"/>
      <c r="O6" s="288"/>
      <c r="P6" s="288"/>
      <c r="Q6" s="289"/>
      <c r="R6" s="288"/>
      <c r="S6" s="288"/>
      <c r="T6" s="288"/>
      <c r="U6" s="288"/>
      <c r="V6" s="290"/>
      <c r="W6" s="290"/>
      <c r="X6" s="290"/>
      <c r="Y6" s="2230" t="s">
        <v>10</v>
      </c>
      <c r="Z6" s="2228"/>
      <c r="AA6" s="2228"/>
      <c r="AB6" s="2228"/>
      <c r="AC6" s="2228"/>
      <c r="AD6" s="2228"/>
      <c r="AE6" s="2228"/>
      <c r="AF6" s="2228"/>
      <c r="AG6" s="2228"/>
      <c r="AH6" s="2228"/>
      <c r="AI6" s="2228"/>
      <c r="AJ6" s="2228"/>
      <c r="AK6" s="2228"/>
      <c r="AL6" s="2228"/>
      <c r="AM6" s="2231"/>
      <c r="AN6" s="1248"/>
      <c r="AO6" s="290"/>
      <c r="AP6" s="290"/>
      <c r="AQ6" s="291"/>
    </row>
    <row r="7" spans="1:43" ht="15.75" customHeight="1" x14ac:dyDescent="0.2">
      <c r="A7" s="2232" t="s">
        <v>11</v>
      </c>
      <c r="B7" s="2206" t="s">
        <v>12</v>
      </c>
      <c r="C7" s="2204"/>
      <c r="D7" s="2204" t="s">
        <v>11</v>
      </c>
      <c r="E7" s="2206" t="s">
        <v>13</v>
      </c>
      <c r="F7" s="2204"/>
      <c r="G7" s="2204" t="s">
        <v>11</v>
      </c>
      <c r="H7" s="2206" t="s">
        <v>14</v>
      </c>
      <c r="I7" s="2204"/>
      <c r="J7" s="2204" t="s">
        <v>11</v>
      </c>
      <c r="K7" s="2206" t="s">
        <v>15</v>
      </c>
      <c r="L7" s="2165" t="s">
        <v>16</v>
      </c>
      <c r="M7" s="2165" t="s">
        <v>17</v>
      </c>
      <c r="N7" s="2165" t="s">
        <v>18</v>
      </c>
      <c r="O7" s="2165" t="s">
        <v>19</v>
      </c>
      <c r="P7" s="2165" t="s">
        <v>9</v>
      </c>
      <c r="Q7" s="2245" t="s">
        <v>20</v>
      </c>
      <c r="R7" s="2247" t="s">
        <v>21</v>
      </c>
      <c r="S7" s="2165" t="s">
        <v>22</v>
      </c>
      <c r="T7" s="2165" t="s">
        <v>23</v>
      </c>
      <c r="U7" s="2165" t="s">
        <v>24</v>
      </c>
      <c r="V7" s="2165" t="s">
        <v>21</v>
      </c>
      <c r="W7" s="1232"/>
      <c r="X7" s="2165" t="s">
        <v>26</v>
      </c>
      <c r="Y7" s="2220" t="s">
        <v>27</v>
      </c>
      <c r="Z7" s="2221"/>
      <c r="AA7" s="2215" t="s">
        <v>28</v>
      </c>
      <c r="AB7" s="2216"/>
      <c r="AC7" s="2216"/>
      <c r="AD7" s="2216"/>
      <c r="AE7" s="2213" t="s">
        <v>29</v>
      </c>
      <c r="AF7" s="2214"/>
      <c r="AG7" s="2214"/>
      <c r="AH7" s="2214"/>
      <c r="AI7" s="2214"/>
      <c r="AJ7" s="2214"/>
      <c r="AK7" s="2215" t="s">
        <v>30</v>
      </c>
      <c r="AL7" s="2216"/>
      <c r="AM7" s="2216"/>
      <c r="AN7" s="2234" t="s">
        <v>31</v>
      </c>
      <c r="AO7" s="2237" t="s">
        <v>32</v>
      </c>
      <c r="AP7" s="2237" t="s">
        <v>33</v>
      </c>
      <c r="AQ7" s="2240" t="s">
        <v>34</v>
      </c>
    </row>
    <row r="8" spans="1:43" ht="16.5" customHeight="1" x14ac:dyDescent="0.2">
      <c r="A8" s="2233"/>
      <c r="B8" s="2207"/>
      <c r="C8" s="2205"/>
      <c r="D8" s="2205"/>
      <c r="E8" s="2207"/>
      <c r="F8" s="2205"/>
      <c r="G8" s="2205"/>
      <c r="H8" s="2207"/>
      <c r="I8" s="2205"/>
      <c r="J8" s="2205"/>
      <c r="K8" s="2207"/>
      <c r="L8" s="2166"/>
      <c r="M8" s="2166"/>
      <c r="N8" s="2166"/>
      <c r="O8" s="2166"/>
      <c r="P8" s="2166"/>
      <c r="Q8" s="2246"/>
      <c r="R8" s="2248"/>
      <c r="S8" s="2166"/>
      <c r="T8" s="2166"/>
      <c r="U8" s="2166"/>
      <c r="V8" s="2166"/>
      <c r="W8" s="3500" t="s">
        <v>11</v>
      </c>
      <c r="X8" s="2166"/>
      <c r="Y8" s="2217" t="s">
        <v>35</v>
      </c>
      <c r="Z8" s="2242" t="s">
        <v>36</v>
      </c>
      <c r="AA8" s="2217" t="s">
        <v>37</v>
      </c>
      <c r="AB8" s="2217" t="s">
        <v>38</v>
      </c>
      <c r="AC8" s="2217" t="s">
        <v>39</v>
      </c>
      <c r="AD8" s="2217" t="s">
        <v>40</v>
      </c>
      <c r="AE8" s="2217" t="s">
        <v>41</v>
      </c>
      <c r="AF8" s="2217" t="s">
        <v>42</v>
      </c>
      <c r="AG8" s="2217" t="s">
        <v>43</v>
      </c>
      <c r="AH8" s="2217" t="s">
        <v>44</v>
      </c>
      <c r="AI8" s="2217" t="s">
        <v>45</v>
      </c>
      <c r="AJ8" s="2217" t="s">
        <v>46</v>
      </c>
      <c r="AK8" s="2217" t="s">
        <v>47</v>
      </c>
      <c r="AL8" s="2217" t="s">
        <v>48</v>
      </c>
      <c r="AM8" s="2217" t="s">
        <v>49</v>
      </c>
      <c r="AN8" s="2235"/>
      <c r="AO8" s="2238"/>
      <c r="AP8" s="2238"/>
      <c r="AQ8" s="2241"/>
    </row>
    <row r="9" spans="1:43" ht="15" customHeight="1" x14ac:dyDescent="0.2">
      <c r="A9" s="2233"/>
      <c r="B9" s="2207"/>
      <c r="C9" s="2205"/>
      <c r="D9" s="2205"/>
      <c r="E9" s="2207"/>
      <c r="F9" s="2205"/>
      <c r="G9" s="2205"/>
      <c r="H9" s="2207"/>
      <c r="I9" s="2205"/>
      <c r="J9" s="2205"/>
      <c r="K9" s="2207"/>
      <c r="L9" s="2166"/>
      <c r="M9" s="2166"/>
      <c r="N9" s="2166"/>
      <c r="O9" s="2166"/>
      <c r="P9" s="2166"/>
      <c r="Q9" s="2246"/>
      <c r="R9" s="2248"/>
      <c r="S9" s="2166"/>
      <c r="T9" s="2166"/>
      <c r="U9" s="2166"/>
      <c r="V9" s="2166"/>
      <c r="W9" s="3500"/>
      <c r="X9" s="2166"/>
      <c r="Y9" s="2218"/>
      <c r="Z9" s="2243"/>
      <c r="AA9" s="2218"/>
      <c r="AB9" s="2218"/>
      <c r="AC9" s="2218"/>
      <c r="AD9" s="2218"/>
      <c r="AE9" s="2218"/>
      <c r="AF9" s="2218"/>
      <c r="AG9" s="2218"/>
      <c r="AH9" s="2218"/>
      <c r="AI9" s="2218"/>
      <c r="AJ9" s="2218"/>
      <c r="AK9" s="2218"/>
      <c r="AL9" s="2218"/>
      <c r="AM9" s="2218"/>
      <c r="AN9" s="2235"/>
      <c r="AO9" s="2238"/>
      <c r="AP9" s="2238"/>
      <c r="AQ9" s="2241"/>
    </row>
    <row r="10" spans="1:43" ht="15" customHeight="1" x14ac:dyDescent="0.2">
      <c r="A10" s="2233"/>
      <c r="B10" s="2207"/>
      <c r="C10" s="2205"/>
      <c r="D10" s="2205"/>
      <c r="E10" s="2207"/>
      <c r="F10" s="2205"/>
      <c r="G10" s="2205"/>
      <c r="H10" s="2207"/>
      <c r="I10" s="2205"/>
      <c r="J10" s="2205"/>
      <c r="K10" s="2207"/>
      <c r="L10" s="2166"/>
      <c r="M10" s="2166"/>
      <c r="N10" s="2166"/>
      <c r="O10" s="2166"/>
      <c r="P10" s="2166"/>
      <c r="Q10" s="2246"/>
      <c r="R10" s="2248"/>
      <c r="S10" s="2166"/>
      <c r="T10" s="2166"/>
      <c r="U10" s="2166"/>
      <c r="V10" s="2166"/>
      <c r="W10" s="3500"/>
      <c r="X10" s="2166"/>
      <c r="Y10" s="2218"/>
      <c r="Z10" s="2243"/>
      <c r="AA10" s="2218"/>
      <c r="AB10" s="2218"/>
      <c r="AC10" s="2218"/>
      <c r="AD10" s="2218"/>
      <c r="AE10" s="2218"/>
      <c r="AF10" s="2218"/>
      <c r="AG10" s="2218"/>
      <c r="AH10" s="2218"/>
      <c r="AI10" s="2218"/>
      <c r="AJ10" s="2218"/>
      <c r="AK10" s="2218"/>
      <c r="AL10" s="2218"/>
      <c r="AM10" s="2218"/>
      <c r="AN10" s="2235"/>
      <c r="AO10" s="2238"/>
      <c r="AP10" s="2238"/>
      <c r="AQ10" s="2241"/>
    </row>
    <row r="11" spans="1:43" ht="15" customHeight="1" x14ac:dyDescent="0.2">
      <c r="A11" s="2233"/>
      <c r="B11" s="2207"/>
      <c r="C11" s="2205"/>
      <c r="D11" s="2205"/>
      <c r="E11" s="2207"/>
      <c r="F11" s="2205"/>
      <c r="G11" s="2205"/>
      <c r="H11" s="2207"/>
      <c r="I11" s="2205"/>
      <c r="J11" s="2205"/>
      <c r="K11" s="2207"/>
      <c r="L11" s="2166"/>
      <c r="M11" s="2166"/>
      <c r="N11" s="2166"/>
      <c r="O11" s="2166"/>
      <c r="P11" s="2166"/>
      <c r="Q11" s="2246"/>
      <c r="R11" s="2248"/>
      <c r="S11" s="2166"/>
      <c r="T11" s="2166"/>
      <c r="U11" s="2166"/>
      <c r="V11" s="2166"/>
      <c r="W11" s="3500"/>
      <c r="X11" s="2166"/>
      <c r="Y11" s="2218"/>
      <c r="Z11" s="2243"/>
      <c r="AA11" s="2218"/>
      <c r="AB11" s="2218"/>
      <c r="AC11" s="2218"/>
      <c r="AD11" s="2218"/>
      <c r="AE11" s="2218"/>
      <c r="AF11" s="2218"/>
      <c r="AG11" s="2218"/>
      <c r="AH11" s="2218"/>
      <c r="AI11" s="2218"/>
      <c r="AJ11" s="2218"/>
      <c r="AK11" s="2218"/>
      <c r="AL11" s="2218"/>
      <c r="AM11" s="2218"/>
      <c r="AN11" s="2235"/>
      <c r="AO11" s="2238"/>
      <c r="AP11" s="2238"/>
      <c r="AQ11" s="2241"/>
    </row>
    <row r="12" spans="1:43" ht="15" customHeight="1" x14ac:dyDescent="0.2">
      <c r="A12" s="2233"/>
      <c r="B12" s="2207"/>
      <c r="C12" s="2205"/>
      <c r="D12" s="2205"/>
      <c r="E12" s="2207"/>
      <c r="F12" s="2205"/>
      <c r="G12" s="2205"/>
      <c r="H12" s="2207"/>
      <c r="I12" s="2205"/>
      <c r="J12" s="2205"/>
      <c r="K12" s="2207"/>
      <c r="L12" s="2166"/>
      <c r="M12" s="2166"/>
      <c r="N12" s="2166"/>
      <c r="O12" s="2166"/>
      <c r="P12" s="2166"/>
      <c r="Q12" s="2246"/>
      <c r="R12" s="2248"/>
      <c r="S12" s="2166"/>
      <c r="T12" s="2166"/>
      <c r="U12" s="2166"/>
      <c r="V12" s="2166"/>
      <c r="W12" s="3500"/>
      <c r="X12" s="2166"/>
      <c r="Y12" s="2218"/>
      <c r="Z12" s="2243"/>
      <c r="AA12" s="2218"/>
      <c r="AB12" s="2218"/>
      <c r="AC12" s="2218"/>
      <c r="AD12" s="2218"/>
      <c r="AE12" s="2218"/>
      <c r="AF12" s="2218"/>
      <c r="AG12" s="2218"/>
      <c r="AH12" s="2218"/>
      <c r="AI12" s="2218"/>
      <c r="AJ12" s="2218"/>
      <c r="AK12" s="2218"/>
      <c r="AL12" s="2218"/>
      <c r="AM12" s="2218"/>
      <c r="AN12" s="2235"/>
      <c r="AO12" s="2238"/>
      <c r="AP12" s="2238"/>
      <c r="AQ12" s="2241"/>
    </row>
    <row r="13" spans="1:43" ht="15" customHeight="1" x14ac:dyDescent="0.2">
      <c r="A13" s="2233"/>
      <c r="B13" s="2207"/>
      <c r="C13" s="2205"/>
      <c r="D13" s="2205"/>
      <c r="E13" s="2207"/>
      <c r="F13" s="2205"/>
      <c r="G13" s="2205"/>
      <c r="H13" s="2207"/>
      <c r="I13" s="2205"/>
      <c r="J13" s="2205"/>
      <c r="K13" s="2207"/>
      <c r="L13" s="2166"/>
      <c r="M13" s="2166"/>
      <c r="N13" s="2166"/>
      <c r="O13" s="2166"/>
      <c r="P13" s="2166"/>
      <c r="Q13" s="2246"/>
      <c r="R13" s="2248"/>
      <c r="S13" s="2166"/>
      <c r="T13" s="2166"/>
      <c r="U13" s="2166"/>
      <c r="V13" s="2166"/>
      <c r="W13" s="3500"/>
      <c r="X13" s="2166"/>
      <c r="Y13" s="2218"/>
      <c r="Z13" s="2243"/>
      <c r="AA13" s="2218"/>
      <c r="AB13" s="2218"/>
      <c r="AC13" s="2218"/>
      <c r="AD13" s="2218"/>
      <c r="AE13" s="2218"/>
      <c r="AF13" s="2218"/>
      <c r="AG13" s="2218"/>
      <c r="AH13" s="2218"/>
      <c r="AI13" s="2218"/>
      <c r="AJ13" s="2218"/>
      <c r="AK13" s="2218"/>
      <c r="AL13" s="2218"/>
      <c r="AM13" s="2218"/>
      <c r="AN13" s="2235"/>
      <c r="AO13" s="2238"/>
      <c r="AP13" s="2238"/>
      <c r="AQ13" s="2241"/>
    </row>
    <row r="14" spans="1:43" ht="15" customHeight="1" x14ac:dyDescent="0.2">
      <c r="A14" s="2233"/>
      <c r="B14" s="2207"/>
      <c r="C14" s="2205"/>
      <c r="D14" s="2205"/>
      <c r="E14" s="2207"/>
      <c r="F14" s="2205"/>
      <c r="G14" s="2205"/>
      <c r="H14" s="2207"/>
      <c r="I14" s="2205"/>
      <c r="J14" s="2205"/>
      <c r="K14" s="2207"/>
      <c r="L14" s="2166"/>
      <c r="M14" s="2166"/>
      <c r="N14" s="2166"/>
      <c r="O14" s="2166"/>
      <c r="P14" s="2166"/>
      <c r="Q14" s="2246"/>
      <c r="R14" s="2248"/>
      <c r="S14" s="2166"/>
      <c r="T14" s="2166"/>
      <c r="U14" s="2166"/>
      <c r="V14" s="2166"/>
      <c r="W14" s="3500"/>
      <c r="X14" s="2166"/>
      <c r="Y14" s="2219"/>
      <c r="Z14" s="2244"/>
      <c r="AA14" s="2219"/>
      <c r="AB14" s="2219"/>
      <c r="AC14" s="2219"/>
      <c r="AD14" s="2219"/>
      <c r="AE14" s="2219"/>
      <c r="AF14" s="2219"/>
      <c r="AG14" s="2219"/>
      <c r="AH14" s="2219"/>
      <c r="AI14" s="2219"/>
      <c r="AJ14" s="2219"/>
      <c r="AK14" s="2219"/>
      <c r="AL14" s="2219"/>
      <c r="AM14" s="2219"/>
      <c r="AN14" s="2236"/>
      <c r="AO14" s="2239"/>
      <c r="AP14" s="2239"/>
      <c r="AQ14" s="2241"/>
    </row>
    <row r="15" spans="1:43" ht="15" x14ac:dyDescent="0.2">
      <c r="A15" s="292">
        <v>5</v>
      </c>
      <c r="B15" s="293" t="s">
        <v>50</v>
      </c>
      <c r="C15" s="293"/>
      <c r="D15" s="293"/>
      <c r="E15" s="293"/>
      <c r="F15" s="293"/>
      <c r="G15" s="293"/>
      <c r="H15" s="293"/>
      <c r="I15" s="293"/>
      <c r="J15" s="294"/>
      <c r="K15" s="294"/>
      <c r="L15" s="294"/>
      <c r="M15" s="294"/>
      <c r="N15" s="294"/>
      <c r="O15" s="294"/>
      <c r="P15" s="294"/>
      <c r="Q15" s="295"/>
      <c r="R15" s="296"/>
      <c r="S15" s="294"/>
      <c r="T15" s="294"/>
      <c r="U15" s="294"/>
      <c r="V15" s="297"/>
      <c r="W15" s="298"/>
      <c r="X15" s="299"/>
      <c r="Y15" s="293"/>
      <c r="Z15" s="293"/>
      <c r="AA15" s="293"/>
      <c r="AB15" s="293"/>
      <c r="AC15" s="293"/>
      <c r="AD15" s="293"/>
      <c r="AE15" s="293"/>
      <c r="AF15" s="293"/>
      <c r="AG15" s="293"/>
      <c r="AH15" s="293"/>
      <c r="AI15" s="293"/>
      <c r="AJ15" s="293"/>
      <c r="AK15" s="293"/>
      <c r="AL15" s="293"/>
      <c r="AM15" s="293"/>
      <c r="AN15" s="293"/>
      <c r="AO15" s="300"/>
      <c r="AP15" s="300"/>
      <c r="AQ15" s="301"/>
    </row>
    <row r="16" spans="1:43" ht="15" x14ac:dyDescent="0.2">
      <c r="A16" s="1074"/>
      <c r="B16" s="1075"/>
      <c r="C16" s="1076"/>
      <c r="D16" s="302">
        <v>28</v>
      </c>
      <c r="E16" s="303" t="s">
        <v>51</v>
      </c>
      <c r="F16" s="303"/>
      <c r="G16" s="303"/>
      <c r="H16" s="303"/>
      <c r="I16" s="303"/>
      <c r="J16" s="304"/>
      <c r="K16" s="304"/>
      <c r="L16" s="304"/>
      <c r="M16" s="304"/>
      <c r="N16" s="304"/>
      <c r="O16" s="304"/>
      <c r="P16" s="304"/>
      <c r="Q16" s="305"/>
      <c r="R16" s="306"/>
      <c r="S16" s="304"/>
      <c r="T16" s="304"/>
      <c r="U16" s="304"/>
      <c r="V16" s="307"/>
      <c r="W16" s="308"/>
      <c r="X16" s="309"/>
      <c r="Y16" s="303"/>
      <c r="Z16" s="303"/>
      <c r="AA16" s="303"/>
      <c r="AB16" s="303"/>
      <c r="AC16" s="303"/>
      <c r="AD16" s="303"/>
      <c r="AE16" s="303"/>
      <c r="AF16" s="303"/>
      <c r="AG16" s="303"/>
      <c r="AH16" s="303"/>
      <c r="AI16" s="303"/>
      <c r="AJ16" s="303"/>
      <c r="AK16" s="303"/>
      <c r="AL16" s="303"/>
      <c r="AM16" s="303"/>
      <c r="AN16" s="303"/>
      <c r="AO16" s="310"/>
      <c r="AP16" s="310"/>
      <c r="AQ16" s="311"/>
    </row>
    <row r="17" spans="1:43" ht="15" x14ac:dyDescent="0.2">
      <c r="A17" s="312"/>
      <c r="B17" s="313"/>
      <c r="C17" s="314"/>
      <c r="D17" s="1077"/>
      <c r="E17" s="1078"/>
      <c r="F17" s="1079"/>
      <c r="G17" s="315">
        <v>89</v>
      </c>
      <c r="H17" s="316" t="s">
        <v>52</v>
      </c>
      <c r="I17" s="316"/>
      <c r="J17" s="317"/>
      <c r="K17" s="317"/>
      <c r="L17" s="317"/>
      <c r="M17" s="317"/>
      <c r="N17" s="317"/>
      <c r="O17" s="317"/>
      <c r="P17" s="317"/>
      <c r="Q17" s="318"/>
      <c r="R17" s="319"/>
      <c r="S17" s="317"/>
      <c r="T17" s="317"/>
      <c r="U17" s="317"/>
      <c r="V17" s="320"/>
      <c r="W17" s="1233"/>
      <c r="X17" s="1080"/>
      <c r="Y17" s="316"/>
      <c r="Z17" s="316"/>
      <c r="AA17" s="316"/>
      <c r="AB17" s="316"/>
      <c r="AC17" s="316"/>
      <c r="AD17" s="316"/>
      <c r="AE17" s="316"/>
      <c r="AF17" s="316"/>
      <c r="AG17" s="316"/>
      <c r="AH17" s="316"/>
      <c r="AI17" s="316"/>
      <c r="AJ17" s="316"/>
      <c r="AK17" s="316"/>
      <c r="AL17" s="316"/>
      <c r="AM17" s="316"/>
      <c r="AN17" s="316"/>
      <c r="AO17" s="321"/>
      <c r="AP17" s="321"/>
      <c r="AQ17" s="322"/>
    </row>
    <row r="18" spans="1:43" s="1416" customFormat="1" ht="28.5" customHeight="1" x14ac:dyDescent="0.2">
      <c r="A18" s="1407"/>
      <c r="B18" s="1408"/>
      <c r="C18" s="1409"/>
      <c r="D18" s="1410"/>
      <c r="E18" s="1411"/>
      <c r="F18" s="1412"/>
      <c r="G18" s="1479"/>
      <c r="H18" s="1480"/>
      <c r="I18" s="1481"/>
      <c r="J18" s="2181">
        <v>282</v>
      </c>
      <c r="K18" s="2184" t="s">
        <v>1620</v>
      </c>
      <c r="L18" s="2184" t="s">
        <v>1621</v>
      </c>
      <c r="M18" s="2181">
        <v>2</v>
      </c>
      <c r="N18" s="2181" t="s">
        <v>1622</v>
      </c>
      <c r="O18" s="2181" t="s">
        <v>1623</v>
      </c>
      <c r="P18" s="2284" t="s">
        <v>1624</v>
      </c>
      <c r="Q18" s="3507">
        <f>+(V18+V19)/R18</f>
        <v>1</v>
      </c>
      <c r="R18" s="2170">
        <f>+V18</f>
        <v>80000000</v>
      </c>
      <c r="S18" s="2175" t="s">
        <v>1625</v>
      </c>
      <c r="T18" s="2175" t="s">
        <v>1626</v>
      </c>
      <c r="U18" s="2181" t="s">
        <v>1627</v>
      </c>
      <c r="V18" s="2170">
        <v>80000000</v>
      </c>
      <c r="W18" s="2191" t="s">
        <v>376</v>
      </c>
      <c r="X18" s="2181" t="s">
        <v>61</v>
      </c>
      <c r="Y18" s="2173">
        <v>295972</v>
      </c>
      <c r="Z18" s="2173">
        <v>285580</v>
      </c>
      <c r="AA18" s="2173">
        <v>66084</v>
      </c>
      <c r="AB18" s="2173">
        <v>21618</v>
      </c>
      <c r="AC18" s="2173">
        <v>157087</v>
      </c>
      <c r="AD18" s="2173">
        <v>51183</v>
      </c>
      <c r="AE18" s="2173">
        <v>2145</v>
      </c>
      <c r="AF18" s="2173">
        <v>12718</v>
      </c>
      <c r="AG18" s="2173">
        <v>26</v>
      </c>
      <c r="AH18" s="2173">
        <v>37</v>
      </c>
      <c r="AI18" s="2173">
        <v>0</v>
      </c>
      <c r="AJ18" s="2173">
        <v>0</v>
      </c>
      <c r="AK18" s="2173">
        <v>44350</v>
      </c>
      <c r="AL18" s="2173">
        <v>21944</v>
      </c>
      <c r="AM18" s="2173">
        <v>578</v>
      </c>
      <c r="AN18" s="2173">
        <f>+Y18+Z18</f>
        <v>581552</v>
      </c>
      <c r="AO18" s="3505">
        <v>43832</v>
      </c>
      <c r="AP18" s="3505">
        <v>44196</v>
      </c>
      <c r="AQ18" s="2608" t="s">
        <v>1628</v>
      </c>
    </row>
    <row r="19" spans="1:43" s="1416" customFormat="1" ht="52.5" customHeight="1" x14ac:dyDescent="0.2">
      <c r="A19" s="1407"/>
      <c r="B19" s="1408"/>
      <c r="C19" s="1409"/>
      <c r="D19" s="1410"/>
      <c r="E19" s="1411"/>
      <c r="F19" s="1412"/>
      <c r="G19" s="1413"/>
      <c r="H19" s="1414"/>
      <c r="I19" s="1415"/>
      <c r="J19" s="2222"/>
      <c r="K19" s="3259"/>
      <c r="L19" s="3259"/>
      <c r="M19" s="2222"/>
      <c r="N19" s="2222"/>
      <c r="O19" s="2222"/>
      <c r="P19" s="2285"/>
      <c r="Q19" s="3508"/>
      <c r="R19" s="2223"/>
      <c r="S19" s="2177"/>
      <c r="T19" s="2177"/>
      <c r="U19" s="2222"/>
      <c r="V19" s="2223"/>
      <c r="W19" s="2192"/>
      <c r="X19" s="2222"/>
      <c r="Y19" s="2350"/>
      <c r="Z19" s="2350"/>
      <c r="AA19" s="2350"/>
      <c r="AB19" s="2350"/>
      <c r="AC19" s="2350"/>
      <c r="AD19" s="2350"/>
      <c r="AE19" s="2350"/>
      <c r="AF19" s="2350"/>
      <c r="AG19" s="2350"/>
      <c r="AH19" s="2350"/>
      <c r="AI19" s="2350"/>
      <c r="AJ19" s="2350"/>
      <c r="AK19" s="2350"/>
      <c r="AL19" s="2350"/>
      <c r="AM19" s="2350"/>
      <c r="AN19" s="2350"/>
      <c r="AO19" s="3506"/>
      <c r="AP19" s="3506"/>
      <c r="AQ19" s="2174"/>
    </row>
    <row r="20" spans="1:43" ht="68.25" customHeight="1" x14ac:dyDescent="0.2">
      <c r="A20" s="312"/>
      <c r="B20" s="313"/>
      <c r="C20" s="314"/>
      <c r="D20" s="323"/>
      <c r="E20" s="324"/>
      <c r="F20" s="325"/>
      <c r="G20" s="326"/>
      <c r="H20" s="327"/>
      <c r="I20" s="328"/>
      <c r="J20" s="3501">
        <v>284</v>
      </c>
      <c r="K20" s="3502" t="s">
        <v>1629</v>
      </c>
      <c r="L20" s="3503" t="s">
        <v>1630</v>
      </c>
      <c r="M20" s="3504">
        <v>1</v>
      </c>
      <c r="N20" s="3503" t="s">
        <v>1631</v>
      </c>
      <c r="O20" s="3504" t="s">
        <v>1632</v>
      </c>
      <c r="P20" s="3503" t="s">
        <v>1633</v>
      </c>
      <c r="Q20" s="3513">
        <f>+(V20+V21+V22)/R20</f>
        <v>1</v>
      </c>
      <c r="R20" s="3514">
        <f>SUM(V20:V22)</f>
        <v>100000000</v>
      </c>
      <c r="S20" s="3503" t="s">
        <v>1634</v>
      </c>
      <c r="T20" s="3515" t="s">
        <v>1625</v>
      </c>
      <c r="U20" s="1377" t="s">
        <v>1635</v>
      </c>
      <c r="V20" s="329">
        <v>10000000</v>
      </c>
      <c r="W20" s="330">
        <v>20</v>
      </c>
      <c r="X20" s="1379" t="s">
        <v>61</v>
      </c>
      <c r="Y20" s="2258">
        <v>295972</v>
      </c>
      <c r="Z20" s="2258">
        <v>285580</v>
      </c>
      <c r="AA20" s="2258">
        <v>66084</v>
      </c>
      <c r="AB20" s="2258">
        <v>21618</v>
      </c>
      <c r="AC20" s="2258">
        <v>157087</v>
      </c>
      <c r="AD20" s="2258">
        <v>51183</v>
      </c>
      <c r="AE20" s="2258">
        <v>2145</v>
      </c>
      <c r="AF20" s="2258">
        <v>12718</v>
      </c>
      <c r="AG20" s="2258">
        <v>26</v>
      </c>
      <c r="AH20" s="2258">
        <v>37</v>
      </c>
      <c r="AI20" s="2258">
        <v>0</v>
      </c>
      <c r="AJ20" s="2258">
        <v>0</v>
      </c>
      <c r="AK20" s="2258">
        <v>44350</v>
      </c>
      <c r="AL20" s="2258">
        <v>21944</v>
      </c>
      <c r="AM20" s="2258">
        <v>578</v>
      </c>
      <c r="AN20" s="2258">
        <f>+Y20+Z20</f>
        <v>581552</v>
      </c>
      <c r="AO20" s="3509">
        <v>43832</v>
      </c>
      <c r="AP20" s="3509">
        <v>44196</v>
      </c>
      <c r="AQ20" s="3512" t="s">
        <v>1628</v>
      </c>
    </row>
    <row r="21" spans="1:43" ht="68.25" customHeight="1" x14ac:dyDescent="0.2">
      <c r="A21" s="312"/>
      <c r="B21" s="313"/>
      <c r="C21" s="314"/>
      <c r="D21" s="323"/>
      <c r="E21" s="324"/>
      <c r="F21" s="325"/>
      <c r="G21" s="326"/>
      <c r="H21" s="327"/>
      <c r="I21" s="328"/>
      <c r="J21" s="3501"/>
      <c r="K21" s="3502"/>
      <c r="L21" s="3503"/>
      <c r="M21" s="3504"/>
      <c r="N21" s="3503"/>
      <c r="O21" s="3504"/>
      <c r="P21" s="3503"/>
      <c r="Q21" s="3513"/>
      <c r="R21" s="3514"/>
      <c r="S21" s="3503"/>
      <c r="T21" s="3516"/>
      <c r="U21" s="1377" t="s">
        <v>1636</v>
      </c>
      <c r="V21" s="329">
        <f>260000000-170000000</f>
        <v>90000000</v>
      </c>
      <c r="W21" s="330"/>
      <c r="X21" s="1379"/>
      <c r="Y21" s="2259"/>
      <c r="Z21" s="2259"/>
      <c r="AA21" s="2259"/>
      <c r="AB21" s="2259"/>
      <c r="AC21" s="2259"/>
      <c r="AD21" s="2259"/>
      <c r="AE21" s="2259"/>
      <c r="AF21" s="2259"/>
      <c r="AG21" s="2259"/>
      <c r="AH21" s="2259"/>
      <c r="AI21" s="2259"/>
      <c r="AJ21" s="2259"/>
      <c r="AK21" s="2259"/>
      <c r="AL21" s="2259"/>
      <c r="AM21" s="2259"/>
      <c r="AN21" s="2259"/>
      <c r="AO21" s="3510"/>
      <c r="AP21" s="3510"/>
      <c r="AQ21" s="3512"/>
    </row>
    <row r="22" spans="1:43" ht="81.75" customHeight="1" x14ac:dyDescent="0.2">
      <c r="A22" s="312"/>
      <c r="B22" s="313"/>
      <c r="C22" s="314"/>
      <c r="D22" s="323"/>
      <c r="E22" s="324"/>
      <c r="F22" s="325"/>
      <c r="G22" s="326"/>
      <c r="H22" s="327"/>
      <c r="I22" s="328"/>
      <c r="J22" s="3501"/>
      <c r="K22" s="3502"/>
      <c r="L22" s="3503"/>
      <c r="M22" s="3504"/>
      <c r="N22" s="3503"/>
      <c r="O22" s="3504"/>
      <c r="P22" s="3503"/>
      <c r="Q22" s="3513"/>
      <c r="R22" s="3514"/>
      <c r="S22" s="3503"/>
      <c r="T22" s="1378" t="s">
        <v>1637</v>
      </c>
      <c r="U22" s="1377" t="s">
        <v>1638</v>
      </c>
      <c r="V22" s="329">
        <v>0</v>
      </c>
      <c r="W22" s="330">
        <v>20</v>
      </c>
      <c r="X22" s="1379" t="s">
        <v>61</v>
      </c>
      <c r="Y22" s="2308"/>
      <c r="Z22" s="2308"/>
      <c r="AA22" s="2308"/>
      <c r="AB22" s="2308"/>
      <c r="AC22" s="2308"/>
      <c r="AD22" s="2308"/>
      <c r="AE22" s="2308"/>
      <c r="AF22" s="2308"/>
      <c r="AG22" s="2308"/>
      <c r="AH22" s="2308"/>
      <c r="AI22" s="2308"/>
      <c r="AJ22" s="2308"/>
      <c r="AK22" s="2308"/>
      <c r="AL22" s="2308"/>
      <c r="AM22" s="2308"/>
      <c r="AN22" s="2308"/>
      <c r="AO22" s="3511"/>
      <c r="AP22" s="3511"/>
      <c r="AQ22" s="3512"/>
    </row>
    <row r="23" spans="1:43" ht="138" customHeight="1" thickBot="1" x14ac:dyDescent="0.25">
      <c r="A23" s="312"/>
      <c r="B23" s="313"/>
      <c r="C23" s="314"/>
      <c r="D23" s="323"/>
      <c r="E23" s="324"/>
      <c r="F23" s="325"/>
      <c r="G23" s="326"/>
      <c r="H23" s="327"/>
      <c r="I23" s="328"/>
      <c r="J23" s="1376">
        <v>285</v>
      </c>
      <c r="K23" s="1377" t="s">
        <v>1639</v>
      </c>
      <c r="L23" s="1378" t="s">
        <v>1640</v>
      </c>
      <c r="M23" s="1379">
        <v>1</v>
      </c>
      <c r="N23" s="1234" t="s">
        <v>1641</v>
      </c>
      <c r="O23" s="1379" t="s">
        <v>1642</v>
      </c>
      <c r="P23" s="1378" t="s">
        <v>1643</v>
      </c>
      <c r="Q23" s="1380">
        <f>+V23/R23</f>
        <v>1</v>
      </c>
      <c r="R23" s="331">
        <f>V23</f>
        <v>311885000</v>
      </c>
      <c r="S23" s="1377" t="s">
        <v>1644</v>
      </c>
      <c r="T23" s="1377" t="s">
        <v>1645</v>
      </c>
      <c r="U23" s="1377" t="s">
        <v>1646</v>
      </c>
      <c r="V23" s="332">
        <f>141885000+170000000</f>
        <v>311885000</v>
      </c>
      <c r="W23" s="1057">
        <v>20</v>
      </c>
      <c r="X23" s="1058" t="s">
        <v>61</v>
      </c>
      <c r="Y23" s="1271">
        <v>295972</v>
      </c>
      <c r="Z23" s="1271">
        <v>285580</v>
      </c>
      <c r="AA23" s="1271">
        <v>66084</v>
      </c>
      <c r="AB23" s="1271">
        <v>21618</v>
      </c>
      <c r="AC23" s="1271">
        <v>157087</v>
      </c>
      <c r="AD23" s="1271">
        <v>51183</v>
      </c>
      <c r="AE23" s="1271">
        <v>2145</v>
      </c>
      <c r="AF23" s="1271">
        <v>12718</v>
      </c>
      <c r="AG23" s="1271">
        <v>26</v>
      </c>
      <c r="AH23" s="1271">
        <v>37</v>
      </c>
      <c r="AI23" s="1271">
        <v>0</v>
      </c>
      <c r="AJ23" s="1271">
        <v>0</v>
      </c>
      <c r="AK23" s="1271">
        <v>44350</v>
      </c>
      <c r="AL23" s="1271">
        <v>21944</v>
      </c>
      <c r="AM23" s="1271">
        <v>578</v>
      </c>
      <c r="AN23" s="1305">
        <f>+Y23+Z23</f>
        <v>581552</v>
      </c>
      <c r="AO23" s="1007">
        <v>43832</v>
      </c>
      <c r="AP23" s="1007">
        <v>44196</v>
      </c>
      <c r="AQ23" s="1884" t="s">
        <v>1647</v>
      </c>
    </row>
    <row r="24" spans="1:43" ht="15.75" thickBot="1" x14ac:dyDescent="0.25">
      <c r="A24" s="333"/>
      <c r="B24" s="334"/>
      <c r="C24" s="334"/>
      <c r="D24" s="334"/>
      <c r="E24" s="334"/>
      <c r="F24" s="334"/>
      <c r="G24" s="334"/>
      <c r="H24" s="334"/>
      <c r="I24" s="334"/>
      <c r="J24" s="335"/>
      <c r="K24" s="336"/>
      <c r="L24" s="337"/>
      <c r="M24" s="338"/>
      <c r="N24" s="336"/>
      <c r="O24" s="337"/>
      <c r="P24" s="337"/>
      <c r="Q24" s="339"/>
      <c r="R24" s="340">
        <f>SUM(R18:R23)</f>
        <v>491885000</v>
      </c>
      <c r="S24" s="341"/>
      <c r="T24" s="336"/>
      <c r="U24" s="342"/>
      <c r="V24" s="340">
        <f>SUM(V18:V23)</f>
        <v>491885000</v>
      </c>
      <c r="W24" s="343"/>
      <c r="X24" s="344"/>
      <c r="Y24" s="345"/>
      <c r="Z24" s="345"/>
      <c r="AA24" s="345"/>
      <c r="AB24" s="345"/>
      <c r="AC24" s="345"/>
      <c r="AD24" s="345"/>
      <c r="AE24" s="344"/>
      <c r="AF24" s="344"/>
      <c r="AG24" s="344"/>
      <c r="AH24" s="344"/>
      <c r="AI24" s="344"/>
      <c r="AJ24" s="344"/>
      <c r="AK24" s="344"/>
      <c r="AL24" s="344"/>
      <c r="AM24" s="344"/>
      <c r="AN24" s="344"/>
      <c r="AO24" s="346"/>
      <c r="AP24" s="346"/>
      <c r="AQ24" s="347"/>
    </row>
    <row r="25" spans="1:43" x14ac:dyDescent="0.2">
      <c r="A25" s="348"/>
      <c r="B25" s="348"/>
      <c r="C25" s="348"/>
      <c r="D25" s="348"/>
      <c r="E25" s="348"/>
      <c r="F25" s="348"/>
      <c r="G25" s="348"/>
      <c r="H25" s="348"/>
      <c r="I25" s="348"/>
      <c r="J25" s="349"/>
      <c r="K25" s="350"/>
      <c r="L25" s="349"/>
      <c r="M25" s="349"/>
      <c r="N25" s="349"/>
      <c r="O25" s="349"/>
      <c r="P25" s="350"/>
      <c r="Q25" s="351"/>
      <c r="R25" s="352"/>
      <c r="S25" s="350"/>
      <c r="T25" s="350"/>
      <c r="U25" s="350"/>
      <c r="V25" s="353"/>
      <c r="W25" s="354"/>
      <c r="X25" s="355"/>
      <c r="Y25" s="356"/>
      <c r="Z25" s="356"/>
      <c r="AA25" s="356"/>
      <c r="AB25" s="356"/>
      <c r="AC25" s="356"/>
      <c r="AD25" s="356"/>
      <c r="AE25" s="356"/>
      <c r="AF25" s="356"/>
      <c r="AG25" s="356"/>
      <c r="AH25" s="356"/>
      <c r="AI25" s="356"/>
      <c r="AJ25" s="356"/>
      <c r="AK25" s="356"/>
      <c r="AL25" s="356"/>
      <c r="AM25" s="356"/>
      <c r="AN25" s="356"/>
      <c r="AO25" s="356"/>
      <c r="AP25" s="356"/>
      <c r="AQ25" s="356"/>
    </row>
    <row r="26" spans="1:43" ht="31.5" customHeight="1" x14ac:dyDescent="0.2">
      <c r="A26" s="348"/>
      <c r="B26" s="348"/>
      <c r="C26" s="348"/>
      <c r="D26" s="348"/>
      <c r="E26" s="348"/>
      <c r="F26" s="348"/>
      <c r="G26" s="348"/>
      <c r="H26" s="348"/>
      <c r="I26" s="348"/>
      <c r="J26" s="349"/>
      <c r="K26" s="350"/>
      <c r="L26" s="349"/>
      <c r="M26" s="349"/>
      <c r="N26" s="349"/>
      <c r="O26" s="349"/>
      <c r="P26" s="350"/>
      <c r="Q26" s="351"/>
      <c r="R26" s="357"/>
      <c r="S26" s="350"/>
      <c r="T26" s="350"/>
      <c r="U26" s="350"/>
      <c r="V26" s="356"/>
      <c r="W26" s="354"/>
      <c r="X26" s="355"/>
      <c r="Y26" s="356"/>
      <c r="Z26" s="356"/>
      <c r="AA26" s="356"/>
      <c r="AB26" s="356"/>
      <c r="AC26" s="356"/>
      <c r="AD26" s="356"/>
      <c r="AE26" s="356"/>
      <c r="AF26" s="356"/>
      <c r="AG26" s="356"/>
      <c r="AH26" s="356"/>
      <c r="AI26" s="356"/>
      <c r="AJ26" s="356"/>
      <c r="AK26" s="356"/>
      <c r="AL26" s="356"/>
      <c r="AM26" s="356"/>
      <c r="AN26" s="356"/>
      <c r="AO26" s="356"/>
      <c r="AP26" s="356"/>
      <c r="AQ26" s="356"/>
    </row>
    <row r="27" spans="1:43" ht="26.25" customHeight="1" x14ac:dyDescent="0.25">
      <c r="A27" s="358"/>
      <c r="B27" s="871" t="s">
        <v>2068</v>
      </c>
      <c r="C27" s="358"/>
      <c r="D27" s="358"/>
      <c r="E27" s="358"/>
      <c r="F27" s="348"/>
      <c r="G27" s="348"/>
      <c r="H27" s="348"/>
      <c r="I27" s="348"/>
      <c r="J27" s="349"/>
      <c r="K27" s="350"/>
      <c r="L27" s="349"/>
      <c r="M27" s="349"/>
      <c r="N27" s="349"/>
      <c r="O27" s="349"/>
      <c r="P27" s="350"/>
      <c r="Q27" s="351"/>
      <c r="R27" s="357"/>
      <c r="S27" s="350"/>
      <c r="T27" s="350"/>
      <c r="U27" s="350"/>
      <c r="V27" s="356"/>
      <c r="W27" s="354"/>
      <c r="X27" s="355"/>
      <c r="Y27" s="356"/>
      <c r="Z27" s="356"/>
      <c r="AA27" s="356"/>
      <c r="AB27" s="356"/>
      <c r="AC27" s="356"/>
      <c r="AD27" s="356"/>
      <c r="AE27" s="356"/>
      <c r="AF27" s="356"/>
      <c r="AG27" s="356"/>
      <c r="AH27" s="356"/>
      <c r="AI27" s="356"/>
      <c r="AJ27" s="356"/>
      <c r="AK27" s="356"/>
      <c r="AL27" s="356"/>
      <c r="AM27" s="356"/>
      <c r="AN27" s="356"/>
      <c r="AO27" s="356"/>
      <c r="AP27" s="356"/>
      <c r="AQ27" s="356"/>
    </row>
    <row r="28" spans="1:43" ht="15" x14ac:dyDescent="0.2">
      <c r="B28" s="872" t="s">
        <v>1648</v>
      </c>
    </row>
  </sheetData>
  <sheetProtection algorithmName="SHA-512" hashValue="82P2uEiTo0lLvbtgJwyEN2xgivAAMrKUSjwcFKQsCONVzZAnrGFjT+gYQSpz0yGYZW5ZeDZq/scERuE1dq9x5A==" saltValue="tGKgTSiZAieOZ4Sbu2m9VA==" spinCount="100000" sheet="1" objects="1" scenarios="1"/>
  <mergeCells count="112">
    <mergeCell ref="Z20:Z22"/>
    <mergeCell ref="AA20:AA22"/>
    <mergeCell ref="AB20:AB22"/>
    <mergeCell ref="AC20:AC22"/>
    <mergeCell ref="AD20:AD22"/>
    <mergeCell ref="AE20:AE22"/>
    <mergeCell ref="O20:O22"/>
    <mergeCell ref="P20:P22"/>
    <mergeCell ref="Q20:Q22"/>
    <mergeCell ref="R20:R22"/>
    <mergeCell ref="S20:S22"/>
    <mergeCell ref="Y20:Y22"/>
    <mergeCell ref="T20:T21"/>
    <mergeCell ref="AN20:AN22"/>
    <mergeCell ref="AO20:AO22"/>
    <mergeCell ref="AP20:AP22"/>
    <mergeCell ref="AQ20:AQ22"/>
    <mergeCell ref="AF20:AF22"/>
    <mergeCell ref="AG20:AG22"/>
    <mergeCell ref="AH20:AH22"/>
    <mergeCell ref="AI20:AI22"/>
    <mergeCell ref="AJ20:AJ22"/>
    <mergeCell ref="AK20:AK22"/>
    <mergeCell ref="AL20:AL22"/>
    <mergeCell ref="AM20:AM22"/>
    <mergeCell ref="J20:J22"/>
    <mergeCell ref="K20:K22"/>
    <mergeCell ref="L20:L22"/>
    <mergeCell ref="M20:M22"/>
    <mergeCell ref="N20:N22"/>
    <mergeCell ref="AN18:AN19"/>
    <mergeCell ref="AO18:AO19"/>
    <mergeCell ref="AP18:AP19"/>
    <mergeCell ref="AQ18:AQ19"/>
    <mergeCell ref="AF18:AF19"/>
    <mergeCell ref="AG18:AG19"/>
    <mergeCell ref="AH18:AH19"/>
    <mergeCell ref="AI18:AI19"/>
    <mergeCell ref="AJ18:AJ19"/>
    <mergeCell ref="AK18:AK19"/>
    <mergeCell ref="AE18:AE19"/>
    <mergeCell ref="P18:P19"/>
    <mergeCell ref="Q18:Q19"/>
    <mergeCell ref="R18:R19"/>
    <mergeCell ref="S18:S19"/>
    <mergeCell ref="T18:T19"/>
    <mergeCell ref="Y18:Y19"/>
    <mergeCell ref="AL18:AL19"/>
    <mergeCell ref="AM18:AM19"/>
    <mergeCell ref="L7:L14"/>
    <mergeCell ref="M7:M14"/>
    <mergeCell ref="N7:N14"/>
    <mergeCell ref="O7:O14"/>
    <mergeCell ref="Z18:Z19"/>
    <mergeCell ref="AA18:AA19"/>
    <mergeCell ref="AB18:AB19"/>
    <mergeCell ref="Y7:Z7"/>
    <mergeCell ref="AA7:AD7"/>
    <mergeCell ref="AC18:AC19"/>
    <mergeCell ref="AD18:AD19"/>
    <mergeCell ref="U18:U19"/>
    <mergeCell ref="V18:V19"/>
    <mergeCell ref="W18:W19"/>
    <mergeCell ref="X18:X19"/>
    <mergeCell ref="AE7:AJ7"/>
    <mergeCell ref="AK7:AM7"/>
    <mergeCell ref="AD8:AD14"/>
    <mergeCell ref="AE8:AE14"/>
    <mergeCell ref="AF8:AF14"/>
    <mergeCell ref="AG8:AG14"/>
    <mergeCell ref="J18:J19"/>
    <mergeCell ref="K18:K19"/>
    <mergeCell ref="L18:L19"/>
    <mergeCell ref="M18:M19"/>
    <mergeCell ref="N18:N19"/>
    <mergeCell ref="O18:O19"/>
    <mergeCell ref="AH8:AH14"/>
    <mergeCell ref="AI8:AI14"/>
    <mergeCell ref="AJ8:AJ14"/>
    <mergeCell ref="V7:V14"/>
    <mergeCell ref="P7:P14"/>
    <mergeCell ref="Q7:Q14"/>
    <mergeCell ref="R7:R14"/>
    <mergeCell ref="S7:S14"/>
    <mergeCell ref="T7:T14"/>
    <mergeCell ref="U7:U14"/>
    <mergeCell ref="J7:J14"/>
    <mergeCell ref="K7:K14"/>
    <mergeCell ref="A1:AO4"/>
    <mergeCell ref="A5:M6"/>
    <mergeCell ref="N5:AQ5"/>
    <mergeCell ref="Y6:AM6"/>
    <mergeCell ref="A7:A14"/>
    <mergeCell ref="B7:C14"/>
    <mergeCell ref="D7:D14"/>
    <mergeCell ref="E7:F14"/>
    <mergeCell ref="G7:G14"/>
    <mergeCell ref="H7:I14"/>
    <mergeCell ref="AK8:AK14"/>
    <mergeCell ref="AL8:AL14"/>
    <mergeCell ref="AM8:AM14"/>
    <mergeCell ref="AN7:AN14"/>
    <mergeCell ref="AO7:AO14"/>
    <mergeCell ref="AP7:AP14"/>
    <mergeCell ref="AQ7:AQ14"/>
    <mergeCell ref="W8:W14"/>
    <mergeCell ref="Y8:Y14"/>
    <mergeCell ref="Z8:Z14"/>
    <mergeCell ref="AA8:AA14"/>
    <mergeCell ref="AB8:AB14"/>
    <mergeCell ref="AC8:AC14"/>
    <mergeCell ref="X7:X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1"/>
  <dimension ref="A1:BK60"/>
  <sheetViews>
    <sheetView showGridLines="0" zoomScale="60" zoomScaleNormal="60" workbookViewId="0">
      <selection activeCell="K7" sqref="K7:K8"/>
    </sheetView>
  </sheetViews>
  <sheetFormatPr baseColWidth="10" defaultColWidth="11.42578125" defaultRowHeight="27" customHeight="1" x14ac:dyDescent="0.2"/>
  <cols>
    <col min="1" max="1" width="11.7109375" style="24" customWidth="1"/>
    <col min="2" max="2" width="9.7109375" style="426" customWidth="1"/>
    <col min="3" max="3" width="11.7109375" style="426" customWidth="1"/>
    <col min="4" max="4" width="16.5703125" style="426" customWidth="1"/>
    <col min="5" max="5" width="8.5703125" style="426" customWidth="1"/>
    <col min="6" max="6" width="9.85546875" style="426" customWidth="1"/>
    <col min="7" max="7" width="14.140625" style="426" customWidth="1"/>
    <col min="8" max="8" width="11.7109375" style="426" customWidth="1"/>
    <col min="9" max="9" width="11.85546875" style="426" customWidth="1"/>
    <col min="10" max="10" width="12.7109375" style="426" customWidth="1"/>
    <col min="11" max="11" width="46" style="25" customWidth="1"/>
    <col min="12" max="12" width="33.85546875" style="8" customWidth="1"/>
    <col min="13" max="13" width="16.42578125" style="8" hidden="1" customWidth="1"/>
    <col min="14" max="14" width="22.140625" style="8" customWidth="1"/>
    <col min="15" max="15" width="20" style="26" customWidth="1"/>
    <col min="16" max="16" width="30.5703125" style="25" customWidth="1"/>
    <col min="17" max="17" width="18.28515625" style="27" customWidth="1"/>
    <col min="18" max="18" width="21.42578125" style="30" customWidth="1"/>
    <col min="19" max="19" width="36" style="25" customWidth="1"/>
    <col min="20" max="20" width="22.28515625" style="25" customWidth="1"/>
    <col min="21" max="21" width="30" style="25" customWidth="1"/>
    <col min="22" max="22" width="27" style="31" customWidth="1"/>
    <col min="23" max="23" width="20.140625" style="28" customWidth="1"/>
    <col min="24" max="24" width="22.28515625" style="500" customWidth="1"/>
    <col min="25" max="25" width="9.42578125" style="426" customWidth="1"/>
    <col min="26" max="26" width="9.85546875" style="426" customWidth="1"/>
    <col min="27" max="27" width="9.28515625" style="426" customWidth="1"/>
    <col min="28" max="28" width="10.5703125" style="426" customWidth="1"/>
    <col min="29" max="29" width="8.42578125" style="426" customWidth="1"/>
    <col min="30" max="30" width="9.5703125" style="426" customWidth="1"/>
    <col min="31" max="31" width="6.28515625" style="426" customWidth="1"/>
    <col min="32" max="32" width="5.85546875" style="426" customWidth="1"/>
    <col min="33" max="34" width="4.42578125" style="426" customWidth="1"/>
    <col min="35" max="35" width="5" style="426" customWidth="1"/>
    <col min="36" max="36" width="5.85546875" style="426" customWidth="1"/>
    <col min="37" max="37" width="6.140625" style="426" customWidth="1"/>
    <col min="38" max="38" width="6.28515625" style="426" customWidth="1"/>
    <col min="39" max="39" width="4.85546875" style="426" customWidth="1"/>
    <col min="40" max="40" width="10.140625" style="426" customWidth="1"/>
    <col min="41" max="41" width="16.28515625" style="147" customWidth="1"/>
    <col min="42" max="42" width="17.85546875" style="29" customWidth="1"/>
    <col min="43" max="43" width="20.85546875" style="437" customWidth="1"/>
    <col min="44" max="16384" width="11.42578125" style="426"/>
  </cols>
  <sheetData>
    <row r="1" spans="1:63" ht="15" x14ac:dyDescent="0.2">
      <c r="A1" s="2405" t="s">
        <v>1973</v>
      </c>
      <c r="B1" s="3530"/>
      <c r="C1" s="3530"/>
      <c r="D1" s="3530"/>
      <c r="E1" s="3530"/>
      <c r="F1" s="3530"/>
      <c r="G1" s="3530"/>
      <c r="H1" s="3530"/>
      <c r="I1" s="3530"/>
      <c r="J1" s="3530"/>
      <c r="K1" s="3530"/>
      <c r="L1" s="3530"/>
      <c r="M1" s="3530"/>
      <c r="N1" s="3530"/>
      <c r="O1" s="3530"/>
      <c r="P1" s="3530"/>
      <c r="Q1" s="3530"/>
      <c r="R1" s="3530"/>
      <c r="S1" s="3530"/>
      <c r="T1" s="3530"/>
      <c r="U1" s="3530"/>
      <c r="V1" s="3530"/>
      <c r="W1" s="3530"/>
      <c r="X1" s="3530"/>
      <c r="Y1" s="3530"/>
      <c r="Z1" s="3530"/>
      <c r="AA1" s="3530"/>
      <c r="AB1" s="3530"/>
      <c r="AC1" s="3530"/>
      <c r="AD1" s="3530"/>
      <c r="AE1" s="3530"/>
      <c r="AF1" s="3530"/>
      <c r="AG1" s="3530"/>
      <c r="AH1" s="3530"/>
      <c r="AI1" s="3530"/>
      <c r="AJ1" s="3530"/>
      <c r="AK1" s="3530"/>
      <c r="AL1" s="3530"/>
      <c r="AM1" s="3530"/>
      <c r="AN1" s="3530"/>
      <c r="AO1" s="3531"/>
      <c r="AP1" s="363" t="s">
        <v>0</v>
      </c>
      <c r="AQ1" s="1899" t="s">
        <v>248</v>
      </c>
      <c r="AR1" s="8"/>
      <c r="AS1" s="8"/>
      <c r="AT1" s="8"/>
      <c r="AU1" s="8"/>
      <c r="AV1" s="8"/>
      <c r="AW1" s="8"/>
      <c r="AX1" s="8"/>
      <c r="AY1" s="8"/>
      <c r="AZ1" s="8"/>
      <c r="BA1" s="8"/>
      <c r="BB1" s="8"/>
      <c r="BC1" s="8"/>
      <c r="BD1" s="8"/>
      <c r="BE1" s="8"/>
      <c r="BF1" s="8"/>
      <c r="BG1" s="8"/>
      <c r="BH1" s="8"/>
      <c r="BI1" s="8"/>
      <c r="BJ1" s="8"/>
      <c r="BK1" s="8"/>
    </row>
    <row r="2" spans="1:63" ht="15" x14ac:dyDescent="0.2">
      <c r="A2" s="3532"/>
      <c r="B2" s="2436"/>
      <c r="C2" s="2436"/>
      <c r="D2" s="2436"/>
      <c r="E2" s="2436"/>
      <c r="F2" s="2436"/>
      <c r="G2" s="2436"/>
      <c r="H2" s="2436"/>
      <c r="I2" s="2436"/>
      <c r="J2" s="2436"/>
      <c r="K2" s="2436"/>
      <c r="L2" s="2436"/>
      <c r="M2" s="2436"/>
      <c r="N2" s="2436"/>
      <c r="O2" s="2436"/>
      <c r="P2" s="2436"/>
      <c r="Q2" s="2436"/>
      <c r="R2" s="2436"/>
      <c r="S2" s="2436"/>
      <c r="T2" s="2436"/>
      <c r="U2" s="2436"/>
      <c r="V2" s="2436"/>
      <c r="W2" s="2436"/>
      <c r="X2" s="2436"/>
      <c r="Y2" s="2436"/>
      <c r="Z2" s="2436"/>
      <c r="AA2" s="2436"/>
      <c r="AB2" s="2436"/>
      <c r="AC2" s="2436"/>
      <c r="AD2" s="2436"/>
      <c r="AE2" s="2436"/>
      <c r="AF2" s="2436"/>
      <c r="AG2" s="2436"/>
      <c r="AH2" s="2436"/>
      <c r="AI2" s="2436"/>
      <c r="AJ2" s="2436"/>
      <c r="AK2" s="2436"/>
      <c r="AL2" s="2436"/>
      <c r="AM2" s="2436"/>
      <c r="AN2" s="2436"/>
      <c r="AO2" s="2902"/>
      <c r="AP2" s="169" t="s">
        <v>2</v>
      </c>
      <c r="AQ2" s="366" t="s">
        <v>77</v>
      </c>
      <c r="AR2" s="8"/>
      <c r="AS2" s="8"/>
      <c r="AT2" s="8"/>
      <c r="AU2" s="8"/>
      <c r="AV2" s="8"/>
      <c r="AW2" s="8"/>
      <c r="AX2" s="8"/>
      <c r="AY2" s="8"/>
      <c r="AZ2" s="8"/>
      <c r="BA2" s="8"/>
      <c r="BB2" s="8"/>
      <c r="BC2" s="8"/>
      <c r="BD2" s="8"/>
      <c r="BE2" s="8"/>
      <c r="BF2" s="8"/>
      <c r="BG2" s="8"/>
      <c r="BH2" s="8"/>
      <c r="BI2" s="8"/>
      <c r="BJ2" s="8"/>
      <c r="BK2" s="8"/>
    </row>
    <row r="3" spans="1:63" ht="15" x14ac:dyDescent="0.2">
      <c r="A3" s="3532"/>
      <c r="B3" s="2436"/>
      <c r="C3" s="2436"/>
      <c r="D3" s="2436"/>
      <c r="E3" s="2436"/>
      <c r="F3" s="2436"/>
      <c r="G3" s="2436"/>
      <c r="H3" s="2436"/>
      <c r="I3" s="2436"/>
      <c r="J3" s="2436"/>
      <c r="K3" s="2436"/>
      <c r="L3" s="2436"/>
      <c r="M3" s="2436"/>
      <c r="N3" s="2436"/>
      <c r="O3" s="2436"/>
      <c r="P3" s="2436"/>
      <c r="Q3" s="2436"/>
      <c r="R3" s="2436"/>
      <c r="S3" s="2436"/>
      <c r="T3" s="2436"/>
      <c r="U3" s="2436"/>
      <c r="V3" s="2436"/>
      <c r="W3" s="2436"/>
      <c r="X3" s="2436"/>
      <c r="Y3" s="2436"/>
      <c r="Z3" s="2436"/>
      <c r="AA3" s="2436"/>
      <c r="AB3" s="2436"/>
      <c r="AC3" s="2436"/>
      <c r="AD3" s="2436"/>
      <c r="AE3" s="2436"/>
      <c r="AF3" s="2436"/>
      <c r="AG3" s="2436"/>
      <c r="AH3" s="2436"/>
      <c r="AI3" s="2436"/>
      <c r="AJ3" s="2436"/>
      <c r="AK3" s="2436"/>
      <c r="AL3" s="2436"/>
      <c r="AM3" s="2436"/>
      <c r="AN3" s="2436"/>
      <c r="AO3" s="2902"/>
      <c r="AP3" s="168" t="s">
        <v>4</v>
      </c>
      <c r="AQ3" s="366" t="s">
        <v>5</v>
      </c>
      <c r="AR3" s="8"/>
      <c r="AS3" s="8"/>
      <c r="AT3" s="8"/>
      <c r="AU3" s="8"/>
      <c r="AV3" s="8"/>
      <c r="AW3" s="8"/>
      <c r="AX3" s="8"/>
      <c r="AY3" s="8"/>
      <c r="AZ3" s="8"/>
      <c r="BA3" s="8"/>
      <c r="BB3" s="8"/>
      <c r="BC3" s="8"/>
      <c r="BD3" s="8"/>
      <c r="BE3" s="8"/>
      <c r="BF3" s="8"/>
      <c r="BG3" s="8"/>
      <c r="BH3" s="8"/>
      <c r="BI3" s="8"/>
      <c r="BJ3" s="8"/>
      <c r="BK3" s="8"/>
    </row>
    <row r="4" spans="1:63" ht="15" x14ac:dyDescent="0.2">
      <c r="A4" s="2410"/>
      <c r="B4" s="2411"/>
      <c r="C4" s="2411"/>
      <c r="D4" s="2411"/>
      <c r="E4" s="2411"/>
      <c r="F4" s="2411"/>
      <c r="G4" s="2411"/>
      <c r="H4" s="2411"/>
      <c r="I4" s="2411"/>
      <c r="J4" s="2411"/>
      <c r="K4" s="2411"/>
      <c r="L4" s="2411"/>
      <c r="M4" s="2411"/>
      <c r="N4" s="2411"/>
      <c r="O4" s="2411"/>
      <c r="P4" s="2411"/>
      <c r="Q4" s="2411"/>
      <c r="R4" s="2411"/>
      <c r="S4" s="2411"/>
      <c r="T4" s="2411"/>
      <c r="U4" s="2411"/>
      <c r="V4" s="2411"/>
      <c r="W4" s="2411"/>
      <c r="X4" s="2411"/>
      <c r="Y4" s="2411"/>
      <c r="Z4" s="2411"/>
      <c r="AA4" s="2411"/>
      <c r="AB4" s="2411"/>
      <c r="AC4" s="2411"/>
      <c r="AD4" s="2411"/>
      <c r="AE4" s="2411"/>
      <c r="AF4" s="2411"/>
      <c r="AG4" s="2411"/>
      <c r="AH4" s="2411"/>
      <c r="AI4" s="2411"/>
      <c r="AJ4" s="2411"/>
      <c r="AK4" s="2411"/>
      <c r="AL4" s="2411"/>
      <c r="AM4" s="2411"/>
      <c r="AN4" s="2411"/>
      <c r="AO4" s="2414"/>
      <c r="AP4" s="168" t="s">
        <v>6</v>
      </c>
      <c r="AQ4" s="367" t="s">
        <v>7</v>
      </c>
      <c r="AR4" s="8"/>
      <c r="AS4" s="8"/>
      <c r="AT4" s="8"/>
      <c r="AU4" s="8"/>
      <c r="AV4" s="8"/>
      <c r="AW4" s="8"/>
      <c r="AX4" s="8"/>
      <c r="AY4" s="8"/>
      <c r="AZ4" s="8"/>
      <c r="BA4" s="8"/>
      <c r="BB4" s="8"/>
      <c r="BC4" s="8"/>
      <c r="BD4" s="8"/>
      <c r="BE4" s="8"/>
      <c r="BF4" s="8"/>
      <c r="BG4" s="8"/>
      <c r="BH4" s="8"/>
      <c r="BI4" s="8"/>
      <c r="BJ4" s="8"/>
      <c r="BK4" s="8"/>
    </row>
    <row r="5" spans="1:63" ht="15" x14ac:dyDescent="0.2">
      <c r="A5" s="2409" t="s">
        <v>8</v>
      </c>
      <c r="B5" s="2382"/>
      <c r="C5" s="2382"/>
      <c r="D5" s="2382"/>
      <c r="E5" s="2382"/>
      <c r="F5" s="2382"/>
      <c r="G5" s="2382"/>
      <c r="H5" s="2382"/>
      <c r="I5" s="2382"/>
      <c r="J5" s="2382"/>
      <c r="K5" s="2382"/>
      <c r="L5" s="2382"/>
      <c r="M5" s="2382"/>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412"/>
      <c r="AR5" s="8"/>
      <c r="AS5" s="8"/>
      <c r="AT5" s="8"/>
      <c r="AU5" s="8"/>
      <c r="AV5" s="8"/>
      <c r="AW5" s="8"/>
      <c r="AX5" s="8"/>
      <c r="AY5" s="8"/>
      <c r="AZ5" s="8"/>
      <c r="BA5" s="8"/>
      <c r="BB5" s="8"/>
      <c r="BC5" s="8"/>
      <c r="BD5" s="8"/>
      <c r="BE5" s="8"/>
      <c r="BF5" s="8"/>
      <c r="BG5" s="8"/>
      <c r="BH5" s="8"/>
      <c r="BI5" s="8"/>
      <c r="BJ5" s="8"/>
      <c r="BK5" s="8"/>
    </row>
    <row r="6" spans="1:63" ht="15" x14ac:dyDescent="0.2">
      <c r="A6" s="2410"/>
      <c r="B6" s="2411"/>
      <c r="C6" s="2411"/>
      <c r="D6" s="2411"/>
      <c r="E6" s="2411"/>
      <c r="F6" s="2411"/>
      <c r="G6" s="2411"/>
      <c r="H6" s="2411"/>
      <c r="I6" s="2411"/>
      <c r="J6" s="2411"/>
      <c r="K6" s="2411"/>
      <c r="L6" s="2411"/>
      <c r="M6" s="2411"/>
      <c r="N6" s="33"/>
      <c r="O6" s="34"/>
      <c r="P6" s="34"/>
      <c r="Q6" s="34"/>
      <c r="R6" s="34"/>
      <c r="S6" s="34"/>
      <c r="T6" s="34"/>
      <c r="U6" s="34"/>
      <c r="V6" s="34"/>
      <c r="W6" s="34"/>
      <c r="X6" s="34"/>
      <c r="Y6" s="2413" t="s">
        <v>10</v>
      </c>
      <c r="Z6" s="2411"/>
      <c r="AA6" s="2411"/>
      <c r="AB6" s="2411"/>
      <c r="AC6" s="2411"/>
      <c r="AD6" s="2411"/>
      <c r="AE6" s="2411"/>
      <c r="AF6" s="2411"/>
      <c r="AG6" s="2411"/>
      <c r="AH6" s="2411"/>
      <c r="AI6" s="2411"/>
      <c r="AJ6" s="2411"/>
      <c r="AK6" s="2411"/>
      <c r="AL6" s="2411"/>
      <c r="AM6" s="2414"/>
      <c r="AN6" s="1285"/>
      <c r="AO6" s="214"/>
      <c r="AP6" s="214"/>
      <c r="AQ6" s="223"/>
      <c r="AR6" s="8"/>
      <c r="AS6" s="8"/>
      <c r="AT6" s="8"/>
      <c r="AU6" s="8"/>
      <c r="AV6" s="8"/>
      <c r="AW6" s="8"/>
      <c r="AX6" s="8"/>
      <c r="AY6" s="8"/>
      <c r="AZ6" s="8"/>
      <c r="BA6" s="8"/>
      <c r="BB6" s="8"/>
      <c r="BC6" s="8"/>
      <c r="BD6" s="8"/>
      <c r="BE6" s="8"/>
      <c r="BF6" s="8"/>
      <c r="BG6" s="8"/>
      <c r="BH6" s="8"/>
      <c r="BI6" s="8"/>
      <c r="BJ6" s="8"/>
      <c r="BK6" s="8"/>
    </row>
    <row r="7" spans="1:63" ht="15" x14ac:dyDescent="0.2">
      <c r="A7" s="2415" t="s">
        <v>11</v>
      </c>
      <c r="B7" s="2400" t="s">
        <v>12</v>
      </c>
      <c r="C7" s="2404"/>
      <c r="D7" s="2404" t="s">
        <v>11</v>
      </c>
      <c r="E7" s="2400" t="s">
        <v>13</v>
      </c>
      <c r="F7" s="2404"/>
      <c r="G7" s="2404" t="s">
        <v>11</v>
      </c>
      <c r="H7" s="2400" t="s">
        <v>14</v>
      </c>
      <c r="I7" s="2404"/>
      <c r="J7" s="2404" t="s">
        <v>11</v>
      </c>
      <c r="K7" s="2496" t="s">
        <v>15</v>
      </c>
      <c r="L7" s="2384" t="s">
        <v>16</v>
      </c>
      <c r="M7" s="2384" t="s">
        <v>17</v>
      </c>
      <c r="N7" s="2384" t="s">
        <v>18</v>
      </c>
      <c r="O7" s="2384" t="s">
        <v>19</v>
      </c>
      <c r="P7" s="2384" t="s">
        <v>9</v>
      </c>
      <c r="Q7" s="2396" t="s">
        <v>20</v>
      </c>
      <c r="R7" s="2494" t="s">
        <v>21</v>
      </c>
      <c r="S7" s="2496" t="s">
        <v>22</v>
      </c>
      <c r="T7" s="2400" t="s">
        <v>23</v>
      </c>
      <c r="U7" s="2384" t="s">
        <v>24</v>
      </c>
      <c r="V7" s="2402" t="s">
        <v>21</v>
      </c>
      <c r="W7" s="2869" t="s">
        <v>11</v>
      </c>
      <c r="X7" s="2384" t="s">
        <v>26</v>
      </c>
      <c r="Y7" s="2488" t="s">
        <v>27</v>
      </c>
      <c r="Z7" s="2488"/>
      <c r="AA7" s="2489" t="s">
        <v>28</v>
      </c>
      <c r="AB7" s="2489"/>
      <c r="AC7" s="2489"/>
      <c r="AD7" s="2489"/>
      <c r="AE7" s="2422" t="s">
        <v>29</v>
      </c>
      <c r="AF7" s="2423"/>
      <c r="AG7" s="2423"/>
      <c r="AH7" s="2423"/>
      <c r="AI7" s="2423"/>
      <c r="AJ7" s="2498"/>
      <c r="AK7" s="2489" t="s">
        <v>30</v>
      </c>
      <c r="AL7" s="2489"/>
      <c r="AM7" s="2489"/>
      <c r="AN7" s="1304" t="s">
        <v>31</v>
      </c>
      <c r="AO7" s="2957" t="s">
        <v>32</v>
      </c>
      <c r="AP7" s="2957" t="s">
        <v>33</v>
      </c>
      <c r="AQ7" s="3533" t="s">
        <v>34</v>
      </c>
      <c r="AR7" s="8"/>
      <c r="AS7" s="8"/>
      <c r="AT7" s="8"/>
      <c r="AU7" s="8"/>
      <c r="AV7" s="8"/>
      <c r="AW7" s="8"/>
      <c r="AX7" s="8"/>
      <c r="AY7" s="8"/>
      <c r="AZ7" s="8"/>
      <c r="BA7" s="8"/>
      <c r="BB7" s="8"/>
      <c r="BC7" s="8"/>
      <c r="BD7" s="8"/>
      <c r="BE7" s="8"/>
      <c r="BF7" s="8"/>
      <c r="BG7" s="8"/>
      <c r="BH7" s="8"/>
      <c r="BI7" s="8"/>
      <c r="BJ7" s="8"/>
      <c r="BK7" s="8"/>
    </row>
    <row r="8" spans="1:63" ht="127.5" customHeight="1" x14ac:dyDescent="0.2">
      <c r="A8" s="2416"/>
      <c r="B8" s="2401"/>
      <c r="C8" s="2385"/>
      <c r="D8" s="2385"/>
      <c r="E8" s="2401"/>
      <c r="F8" s="2385"/>
      <c r="G8" s="2385"/>
      <c r="H8" s="2401"/>
      <c r="I8" s="2385"/>
      <c r="J8" s="2385"/>
      <c r="K8" s="2497"/>
      <c r="L8" s="2386"/>
      <c r="M8" s="2386"/>
      <c r="N8" s="2386"/>
      <c r="O8" s="2386"/>
      <c r="P8" s="2386"/>
      <c r="Q8" s="2397"/>
      <c r="R8" s="2495"/>
      <c r="S8" s="2497"/>
      <c r="T8" s="2401"/>
      <c r="U8" s="2386"/>
      <c r="V8" s="2914"/>
      <c r="W8" s="3535"/>
      <c r="X8" s="2386"/>
      <c r="Y8" s="1149" t="s">
        <v>35</v>
      </c>
      <c r="Z8" s="1150" t="s">
        <v>36</v>
      </c>
      <c r="AA8" s="1151" t="s">
        <v>37</v>
      </c>
      <c r="AB8" s="1151" t="s">
        <v>78</v>
      </c>
      <c r="AC8" s="1151" t="s">
        <v>493</v>
      </c>
      <c r="AD8" s="1151" t="s">
        <v>80</v>
      </c>
      <c r="AE8" s="1151" t="s">
        <v>41</v>
      </c>
      <c r="AF8" s="1151" t="s">
        <v>42</v>
      </c>
      <c r="AG8" s="1151" t="s">
        <v>43</v>
      </c>
      <c r="AH8" s="1151" t="s">
        <v>44</v>
      </c>
      <c r="AI8" s="1151" t="s">
        <v>45</v>
      </c>
      <c r="AJ8" s="1151" t="s">
        <v>46</v>
      </c>
      <c r="AK8" s="1151" t="s">
        <v>47</v>
      </c>
      <c r="AL8" s="1151" t="s">
        <v>48</v>
      </c>
      <c r="AM8" s="1151" t="s">
        <v>49</v>
      </c>
      <c r="AN8" s="1151" t="s">
        <v>31</v>
      </c>
      <c r="AO8" s="2958"/>
      <c r="AP8" s="2958"/>
      <c r="AQ8" s="3534"/>
      <c r="AR8" s="8"/>
      <c r="AS8" s="8"/>
      <c r="AT8" s="8"/>
      <c r="AU8" s="8"/>
      <c r="AV8" s="8"/>
      <c r="AW8" s="8"/>
      <c r="AX8" s="8"/>
      <c r="AY8" s="8"/>
      <c r="AZ8" s="8"/>
      <c r="BA8" s="8"/>
      <c r="BB8" s="8"/>
      <c r="BC8" s="8"/>
      <c r="BD8" s="8"/>
      <c r="BE8" s="8"/>
      <c r="BF8" s="8"/>
      <c r="BG8" s="8"/>
      <c r="BH8" s="8"/>
      <c r="BI8" s="8"/>
      <c r="BJ8" s="8"/>
      <c r="BK8" s="8"/>
    </row>
    <row r="9" spans="1:63" ht="15" x14ac:dyDescent="0.2">
      <c r="A9" s="139">
        <v>3</v>
      </c>
      <c r="B9" s="2"/>
      <c r="C9" s="2" t="s">
        <v>1348</v>
      </c>
      <c r="D9" s="2"/>
      <c r="E9" s="2"/>
      <c r="F9" s="2"/>
      <c r="G9" s="2"/>
      <c r="H9" s="2"/>
      <c r="I9" s="2"/>
      <c r="J9" s="2"/>
      <c r="K9" s="3"/>
      <c r="L9" s="2"/>
      <c r="M9" s="2"/>
      <c r="N9" s="2"/>
      <c r="O9" s="4"/>
      <c r="P9" s="3"/>
      <c r="Q9" s="5"/>
      <c r="R9" s="6"/>
      <c r="S9" s="3"/>
      <c r="T9" s="3"/>
      <c r="U9" s="3"/>
      <c r="V9" s="3"/>
      <c r="W9" s="7"/>
      <c r="X9" s="4"/>
      <c r="Y9" s="4"/>
      <c r="Z9" s="4"/>
      <c r="AA9" s="4"/>
      <c r="AB9" s="4"/>
      <c r="AC9" s="4"/>
      <c r="AD9" s="4"/>
      <c r="AE9" s="4"/>
      <c r="AF9" s="4"/>
      <c r="AG9" s="4"/>
      <c r="AH9" s="4"/>
      <c r="AI9" s="4"/>
      <c r="AJ9" s="4"/>
      <c r="AK9" s="4"/>
      <c r="AL9" s="4"/>
      <c r="AM9" s="4"/>
      <c r="AN9" s="4"/>
      <c r="AO9" s="224"/>
      <c r="AP9" s="224"/>
      <c r="AQ9" s="225"/>
      <c r="AR9" s="8"/>
      <c r="AS9" s="8"/>
      <c r="AT9" s="8"/>
      <c r="AU9" s="8"/>
      <c r="AV9" s="8"/>
      <c r="AW9" s="8"/>
      <c r="AX9" s="8"/>
      <c r="AY9" s="8"/>
      <c r="AZ9" s="8"/>
      <c r="BA9" s="8"/>
      <c r="BB9" s="8"/>
      <c r="BC9" s="8"/>
      <c r="BD9" s="8"/>
      <c r="BE9" s="8"/>
      <c r="BF9" s="8"/>
      <c r="BG9" s="8"/>
      <c r="BH9" s="8"/>
      <c r="BI9" s="8"/>
      <c r="BJ9" s="8"/>
      <c r="BK9" s="8"/>
    </row>
    <row r="10" spans="1:63" s="8" customFormat="1" ht="15" x14ac:dyDescent="0.2">
      <c r="A10" s="1235"/>
      <c r="B10" s="1236"/>
      <c r="C10" s="1191"/>
      <c r="D10" s="9">
        <v>20</v>
      </c>
      <c r="E10" s="10" t="s">
        <v>1649</v>
      </c>
      <c r="F10" s="10"/>
      <c r="G10" s="10"/>
      <c r="H10" s="10"/>
      <c r="I10" s="10"/>
      <c r="J10" s="10"/>
      <c r="K10" s="11"/>
      <c r="L10" s="10"/>
      <c r="M10" s="10"/>
      <c r="N10" s="10"/>
      <c r="O10" s="12"/>
      <c r="P10" s="11"/>
      <c r="Q10" s="13"/>
      <c r="R10" s="14"/>
      <c r="S10" s="11"/>
      <c r="T10" s="11"/>
      <c r="U10" s="11"/>
      <c r="V10" s="15"/>
      <c r="W10" s="16"/>
      <c r="X10" s="12"/>
      <c r="Y10" s="12"/>
      <c r="Z10" s="12"/>
      <c r="AA10" s="12"/>
      <c r="AB10" s="12"/>
      <c r="AC10" s="12"/>
      <c r="AD10" s="12"/>
      <c r="AE10" s="12"/>
      <c r="AF10" s="12"/>
      <c r="AG10" s="12"/>
      <c r="AH10" s="12"/>
      <c r="AI10" s="12"/>
      <c r="AJ10" s="12"/>
      <c r="AK10" s="12"/>
      <c r="AL10" s="12"/>
      <c r="AM10" s="12"/>
      <c r="AN10" s="12"/>
      <c r="AO10" s="226"/>
      <c r="AP10" s="226"/>
      <c r="AQ10" s="227"/>
    </row>
    <row r="11" spans="1:63" s="8" customFormat="1" ht="15" x14ac:dyDescent="0.2">
      <c r="A11" s="140"/>
      <c r="B11" s="211"/>
      <c r="C11" s="429"/>
      <c r="D11" s="1099"/>
      <c r="E11" s="1334"/>
      <c r="F11" s="1334"/>
      <c r="G11" s="228">
        <v>68</v>
      </c>
      <c r="H11" s="17" t="s">
        <v>1650</v>
      </c>
      <c r="I11" s="17"/>
      <c r="J11" s="17"/>
      <c r="K11" s="18"/>
      <c r="L11" s="17"/>
      <c r="M11" s="17"/>
      <c r="N11" s="17"/>
      <c r="O11" s="19"/>
      <c r="P11" s="18"/>
      <c r="Q11" s="20"/>
      <c r="R11" s="21"/>
      <c r="S11" s="18"/>
      <c r="T11" s="18"/>
      <c r="U11" s="18"/>
      <c r="V11" s="22"/>
      <c r="W11" s="23"/>
      <c r="X11" s="19"/>
      <c r="Y11" s="19"/>
      <c r="Z11" s="19"/>
      <c r="AA11" s="19"/>
      <c r="AB11" s="19"/>
      <c r="AC11" s="19"/>
      <c r="AD11" s="19"/>
      <c r="AE11" s="19"/>
      <c r="AF11" s="19"/>
      <c r="AG11" s="19"/>
      <c r="AH11" s="19"/>
      <c r="AI11" s="19"/>
      <c r="AJ11" s="19"/>
      <c r="AK11" s="19"/>
      <c r="AL11" s="19"/>
      <c r="AM11" s="19"/>
      <c r="AN11" s="19"/>
      <c r="AO11" s="229"/>
      <c r="AP11" s="229"/>
      <c r="AQ11" s="230"/>
    </row>
    <row r="12" spans="1:63" ht="54" customHeight="1" x14ac:dyDescent="0.2">
      <c r="A12" s="231"/>
      <c r="B12" s="232"/>
      <c r="C12" s="233"/>
      <c r="D12" s="1354"/>
      <c r="E12" s="1383"/>
      <c r="F12" s="1383"/>
      <c r="G12" s="1355"/>
      <c r="H12" s="1383"/>
      <c r="I12" s="1383"/>
      <c r="J12" s="2272">
        <v>202</v>
      </c>
      <c r="K12" s="2300" t="s">
        <v>1651</v>
      </c>
      <c r="L12" s="2300" t="s">
        <v>1652</v>
      </c>
      <c r="M12" s="2272">
        <v>23</v>
      </c>
      <c r="N12" s="501" t="s">
        <v>1653</v>
      </c>
      <c r="O12" s="2682" t="s">
        <v>1654</v>
      </c>
      <c r="P12" s="2685" t="s">
        <v>1655</v>
      </c>
      <c r="Q12" s="3537">
        <f>+(V12+V13+V14)/R12</f>
        <v>0.77227688656143501</v>
      </c>
      <c r="R12" s="2559">
        <f>SUM(V12:V15)</f>
        <v>837732618</v>
      </c>
      <c r="S12" s="2685" t="s">
        <v>1656</v>
      </c>
      <c r="T12" s="2827" t="s">
        <v>1657</v>
      </c>
      <c r="U12" s="2887" t="s">
        <v>1658</v>
      </c>
      <c r="V12" s="1890">
        <v>78571457</v>
      </c>
      <c r="W12" s="1343">
        <v>3</v>
      </c>
      <c r="X12" s="1343" t="s">
        <v>2067</v>
      </c>
      <c r="Y12" s="2258">
        <v>300</v>
      </c>
      <c r="Z12" s="2258">
        <v>710</v>
      </c>
      <c r="AA12" s="2258">
        <v>317</v>
      </c>
      <c r="AB12" s="2258">
        <v>633</v>
      </c>
      <c r="AC12" s="2258">
        <v>0</v>
      </c>
      <c r="AD12" s="2258">
        <v>0</v>
      </c>
      <c r="AE12" s="2258">
        <v>0</v>
      </c>
      <c r="AF12" s="2258">
        <v>0</v>
      </c>
      <c r="AG12" s="2258">
        <v>0</v>
      </c>
      <c r="AH12" s="2258">
        <v>0</v>
      </c>
      <c r="AI12" s="2258">
        <v>0</v>
      </c>
      <c r="AJ12" s="2258">
        <v>0</v>
      </c>
      <c r="AK12" s="2258">
        <v>0</v>
      </c>
      <c r="AL12" s="2258">
        <v>60</v>
      </c>
      <c r="AM12" s="2258">
        <v>0</v>
      </c>
      <c r="AN12" s="2258">
        <f>+SUM(Y12:Z12)</f>
        <v>1010</v>
      </c>
      <c r="AO12" s="3044">
        <v>43832</v>
      </c>
      <c r="AP12" s="3044">
        <v>44196</v>
      </c>
      <c r="AQ12" s="3523" t="s">
        <v>2066</v>
      </c>
    </row>
    <row r="13" spans="1:63" ht="54" customHeight="1" x14ac:dyDescent="0.2">
      <c r="A13" s="231"/>
      <c r="B13" s="232"/>
      <c r="C13" s="233"/>
      <c r="D13" s="1354"/>
      <c r="E13" s="1383"/>
      <c r="F13" s="1383"/>
      <c r="G13" s="1354"/>
      <c r="H13" s="1383"/>
      <c r="I13" s="1383"/>
      <c r="J13" s="2272"/>
      <c r="K13" s="2300"/>
      <c r="L13" s="2300"/>
      <c r="M13" s="2272"/>
      <c r="N13" s="501"/>
      <c r="O13" s="2715"/>
      <c r="P13" s="2686"/>
      <c r="Q13" s="3538"/>
      <c r="R13" s="3518"/>
      <c r="S13" s="2686"/>
      <c r="T13" s="2828"/>
      <c r="U13" s="3522"/>
      <c r="V13" s="1890">
        <v>187045010</v>
      </c>
      <c r="W13" s="1343">
        <v>12</v>
      </c>
      <c r="X13" s="1343" t="s">
        <v>1788</v>
      </c>
      <c r="Y13" s="2259"/>
      <c r="Z13" s="2259"/>
      <c r="AA13" s="2259"/>
      <c r="AB13" s="2259"/>
      <c r="AC13" s="2259"/>
      <c r="AD13" s="2259"/>
      <c r="AE13" s="2259"/>
      <c r="AF13" s="2259"/>
      <c r="AG13" s="2259"/>
      <c r="AH13" s="2259"/>
      <c r="AI13" s="2259"/>
      <c r="AJ13" s="2259"/>
      <c r="AK13" s="2259"/>
      <c r="AL13" s="2259"/>
      <c r="AM13" s="2259"/>
      <c r="AN13" s="2259"/>
      <c r="AO13" s="3045"/>
      <c r="AP13" s="3045"/>
      <c r="AQ13" s="3524"/>
    </row>
    <row r="14" spans="1:63" ht="42.75" x14ac:dyDescent="0.2">
      <c r="A14" s="231"/>
      <c r="B14" s="232"/>
      <c r="C14" s="233"/>
      <c r="D14" s="1354"/>
      <c r="E14" s="3536"/>
      <c r="F14" s="3210"/>
      <c r="G14" s="1354"/>
      <c r="H14" s="232"/>
      <c r="I14" s="232"/>
      <c r="J14" s="2272"/>
      <c r="K14" s="2300"/>
      <c r="L14" s="2300"/>
      <c r="M14" s="2272"/>
      <c r="N14" s="1251" t="s">
        <v>1660</v>
      </c>
      <c r="O14" s="2715"/>
      <c r="P14" s="2686"/>
      <c r="Q14" s="3539"/>
      <c r="R14" s="3518"/>
      <c r="S14" s="2686"/>
      <c r="T14" s="2828"/>
      <c r="U14" s="1268" t="s">
        <v>1661</v>
      </c>
      <c r="V14" s="1891">
        <v>381345071</v>
      </c>
      <c r="W14" s="1253">
        <v>4</v>
      </c>
      <c r="X14" s="1251" t="s">
        <v>2064</v>
      </c>
      <c r="Y14" s="2259"/>
      <c r="Z14" s="2259"/>
      <c r="AA14" s="2259"/>
      <c r="AB14" s="2259"/>
      <c r="AC14" s="2259"/>
      <c r="AD14" s="2259"/>
      <c r="AE14" s="2259"/>
      <c r="AF14" s="2259"/>
      <c r="AG14" s="2259"/>
      <c r="AH14" s="2259"/>
      <c r="AI14" s="2259"/>
      <c r="AJ14" s="2259"/>
      <c r="AK14" s="2259"/>
      <c r="AL14" s="2259"/>
      <c r="AM14" s="2259"/>
      <c r="AN14" s="2259"/>
      <c r="AO14" s="3045"/>
      <c r="AP14" s="3045"/>
      <c r="AQ14" s="3524"/>
    </row>
    <row r="15" spans="1:63" s="8" customFormat="1" ht="99.75" customHeight="1" x14ac:dyDescent="0.2">
      <c r="A15" s="140"/>
      <c r="B15" s="211"/>
      <c r="C15" s="429"/>
      <c r="D15" s="1345"/>
      <c r="E15" s="1288"/>
      <c r="F15" s="1288"/>
      <c r="G15" s="1345"/>
      <c r="H15" s="1288"/>
      <c r="I15" s="1288"/>
      <c r="J15" s="1335">
        <v>203</v>
      </c>
      <c r="K15" s="1349" t="s">
        <v>1662</v>
      </c>
      <c r="L15" s="1349" t="s">
        <v>1663</v>
      </c>
      <c r="M15" s="1335">
        <v>20</v>
      </c>
      <c r="N15" s="1335" t="s">
        <v>1664</v>
      </c>
      <c r="O15" s="2683"/>
      <c r="P15" s="2687"/>
      <c r="Q15" s="1012">
        <f>+V15/R12</f>
        <v>0.22772311343856494</v>
      </c>
      <c r="R15" s="2561"/>
      <c r="S15" s="2687"/>
      <c r="T15" s="3046"/>
      <c r="U15" s="1349" t="s">
        <v>1665</v>
      </c>
      <c r="V15" s="1891">
        <v>190771080</v>
      </c>
      <c r="W15" s="1322">
        <v>4</v>
      </c>
      <c r="X15" s="1792" t="s">
        <v>2064</v>
      </c>
      <c r="Y15" s="2259"/>
      <c r="Z15" s="2259"/>
      <c r="AA15" s="2259"/>
      <c r="AB15" s="2259"/>
      <c r="AC15" s="2259"/>
      <c r="AD15" s="2259"/>
      <c r="AE15" s="2259"/>
      <c r="AF15" s="2259"/>
      <c r="AG15" s="2259"/>
      <c r="AH15" s="2259"/>
      <c r="AI15" s="2259"/>
      <c r="AJ15" s="2259"/>
      <c r="AK15" s="2259"/>
      <c r="AL15" s="2259"/>
      <c r="AM15" s="2259"/>
      <c r="AN15" s="2259"/>
      <c r="AO15" s="3297"/>
      <c r="AP15" s="3297"/>
      <c r="AQ15" s="3525"/>
    </row>
    <row r="16" spans="1:63" s="8" customFormat="1" ht="23.25" customHeight="1" x14ac:dyDescent="0.2">
      <c r="A16" s="140"/>
      <c r="B16" s="211"/>
      <c r="C16" s="429"/>
      <c r="D16" s="1345"/>
      <c r="E16" s="1288"/>
      <c r="F16" s="1288"/>
      <c r="G16" s="228">
        <v>69</v>
      </c>
      <c r="H16" s="17" t="s">
        <v>1666</v>
      </c>
      <c r="I16" s="17"/>
      <c r="J16" s="17"/>
      <c r="K16" s="18"/>
      <c r="L16" s="17"/>
      <c r="M16" s="17"/>
      <c r="N16" s="17"/>
      <c r="O16" s="19"/>
      <c r="P16" s="18"/>
      <c r="Q16" s="20"/>
      <c r="R16" s="1888"/>
      <c r="S16" s="18" t="s">
        <v>1428</v>
      </c>
      <c r="T16" s="18" t="s">
        <v>1428</v>
      </c>
      <c r="U16" s="18"/>
      <c r="V16" s="1892"/>
      <c r="W16" s="23"/>
      <c r="X16" s="19"/>
      <c r="Y16" s="2259"/>
      <c r="Z16" s="2259"/>
      <c r="AA16" s="2259"/>
      <c r="AB16" s="2259"/>
      <c r="AC16" s="2259"/>
      <c r="AD16" s="2259"/>
      <c r="AE16" s="2259"/>
      <c r="AF16" s="2259"/>
      <c r="AG16" s="2259"/>
      <c r="AH16" s="2259"/>
      <c r="AI16" s="2259"/>
      <c r="AJ16" s="2259"/>
      <c r="AK16" s="2259"/>
      <c r="AL16" s="2259"/>
      <c r="AM16" s="2259"/>
      <c r="AN16" s="2259"/>
      <c r="AO16" s="234"/>
      <c r="AP16" s="234"/>
      <c r="AQ16" s="230"/>
    </row>
    <row r="17" spans="1:43" s="8" customFormat="1" ht="42" customHeight="1" x14ac:dyDescent="0.2">
      <c r="A17" s="140"/>
      <c r="B17" s="211"/>
      <c r="C17" s="429"/>
      <c r="D17" s="1345"/>
      <c r="E17" s="1288"/>
      <c r="F17" s="1288"/>
      <c r="G17" s="1345"/>
      <c r="H17" s="1288"/>
      <c r="I17" s="1288"/>
      <c r="J17" s="2876">
        <v>204</v>
      </c>
      <c r="K17" s="2991" t="s">
        <v>1667</v>
      </c>
      <c r="L17" s="2300" t="s">
        <v>1668</v>
      </c>
      <c r="M17" s="2682">
        <v>13</v>
      </c>
      <c r="N17" s="1335" t="s">
        <v>1669</v>
      </c>
      <c r="O17" s="2682" t="s">
        <v>1654</v>
      </c>
      <c r="P17" s="2685" t="s">
        <v>1655</v>
      </c>
      <c r="Q17" s="1012">
        <f>+V17/R17</f>
        <v>0.64747356051703875</v>
      </c>
      <c r="R17" s="2559">
        <f>SUM(V17:V18)</f>
        <v>170200000</v>
      </c>
      <c r="S17" s="2685" t="s">
        <v>1656</v>
      </c>
      <c r="T17" s="2685" t="s">
        <v>1657</v>
      </c>
      <c r="U17" s="2685" t="s">
        <v>1670</v>
      </c>
      <c r="V17" s="1803">
        <v>110200000</v>
      </c>
      <c r="W17" s="1337">
        <v>4</v>
      </c>
      <c r="X17" s="1792" t="s">
        <v>2064</v>
      </c>
      <c r="Y17" s="2259"/>
      <c r="Z17" s="2259"/>
      <c r="AA17" s="2259"/>
      <c r="AB17" s="2259"/>
      <c r="AC17" s="2259"/>
      <c r="AD17" s="2259"/>
      <c r="AE17" s="2259"/>
      <c r="AF17" s="2259"/>
      <c r="AG17" s="2259"/>
      <c r="AH17" s="2259"/>
      <c r="AI17" s="2259"/>
      <c r="AJ17" s="2259"/>
      <c r="AK17" s="2259"/>
      <c r="AL17" s="2259"/>
      <c r="AM17" s="2259"/>
      <c r="AN17" s="2259"/>
      <c r="AO17" s="3044">
        <v>43832</v>
      </c>
      <c r="AP17" s="3044">
        <v>44196</v>
      </c>
      <c r="AQ17" s="3523" t="s">
        <v>2066</v>
      </c>
    </row>
    <row r="18" spans="1:43" s="8" customFormat="1" ht="44.25" customHeight="1" x14ac:dyDescent="0.2">
      <c r="A18" s="140"/>
      <c r="B18" s="211"/>
      <c r="C18" s="429"/>
      <c r="D18" s="1345"/>
      <c r="E18" s="1288"/>
      <c r="F18" s="1288"/>
      <c r="G18" s="1345"/>
      <c r="H18" s="1288"/>
      <c r="I18" s="1288"/>
      <c r="J18" s="2876"/>
      <c r="K18" s="2991"/>
      <c r="L18" s="2300"/>
      <c r="M18" s="2683"/>
      <c r="N18" s="1335" t="s">
        <v>1671</v>
      </c>
      <c r="O18" s="2683"/>
      <c r="P18" s="2687"/>
      <c r="Q18" s="1012">
        <f>+V18/R17</f>
        <v>0.3525264394829612</v>
      </c>
      <c r="R18" s="2561"/>
      <c r="S18" s="2687"/>
      <c r="T18" s="2687" t="s">
        <v>1428</v>
      </c>
      <c r="U18" s="2687"/>
      <c r="V18" s="1803">
        <v>60000000</v>
      </c>
      <c r="W18" s="1337">
        <v>12</v>
      </c>
      <c r="X18" s="1321" t="s">
        <v>2065</v>
      </c>
      <c r="Y18" s="2308"/>
      <c r="Z18" s="2308"/>
      <c r="AA18" s="2308"/>
      <c r="AB18" s="2308"/>
      <c r="AC18" s="2308"/>
      <c r="AD18" s="2308"/>
      <c r="AE18" s="2308"/>
      <c r="AF18" s="2308"/>
      <c r="AG18" s="2308"/>
      <c r="AH18" s="2308"/>
      <c r="AI18" s="2308"/>
      <c r="AJ18" s="2308"/>
      <c r="AK18" s="2308"/>
      <c r="AL18" s="2308"/>
      <c r="AM18" s="2308"/>
      <c r="AN18" s="2308"/>
      <c r="AO18" s="3297"/>
      <c r="AP18" s="3297"/>
      <c r="AQ18" s="3525"/>
    </row>
    <row r="19" spans="1:43" ht="24.75" customHeight="1" x14ac:dyDescent="0.2">
      <c r="A19" s="140"/>
      <c r="B19" s="211"/>
      <c r="C19" s="429"/>
      <c r="D19" s="1345"/>
      <c r="E19" s="1288"/>
      <c r="F19" s="1288"/>
      <c r="G19" s="228">
        <v>70</v>
      </c>
      <c r="H19" s="17" t="s">
        <v>1672</v>
      </c>
      <c r="I19" s="17"/>
      <c r="J19" s="17"/>
      <c r="K19" s="18"/>
      <c r="L19" s="17"/>
      <c r="M19" s="17"/>
      <c r="N19" s="17"/>
      <c r="O19" s="19"/>
      <c r="P19" s="18"/>
      <c r="Q19" s="20"/>
      <c r="R19" s="1888"/>
      <c r="S19" s="18" t="s">
        <v>1428</v>
      </c>
      <c r="T19" s="18" t="s">
        <v>1428</v>
      </c>
      <c r="U19" s="18"/>
      <c r="V19" s="1892"/>
      <c r="W19" s="23"/>
      <c r="X19" s="23"/>
      <c r="Y19" s="23"/>
      <c r="Z19" s="23"/>
      <c r="AA19" s="23"/>
      <c r="AB19" s="23"/>
      <c r="AC19" s="23"/>
      <c r="AD19" s="23"/>
      <c r="AE19" s="23"/>
      <c r="AF19" s="23"/>
      <c r="AG19" s="23"/>
      <c r="AH19" s="23"/>
      <c r="AI19" s="23"/>
      <c r="AJ19" s="23"/>
      <c r="AK19" s="23"/>
      <c r="AL19" s="23"/>
      <c r="AM19" s="23"/>
      <c r="AN19" s="23"/>
      <c r="AO19" s="234"/>
      <c r="AP19" s="234"/>
      <c r="AQ19" s="235"/>
    </row>
    <row r="20" spans="1:43" ht="79.5" customHeight="1" x14ac:dyDescent="0.2">
      <c r="A20" s="140"/>
      <c r="B20" s="211"/>
      <c r="C20" s="429"/>
      <c r="D20" s="1345"/>
      <c r="E20" s="1288"/>
      <c r="F20" s="1288"/>
      <c r="G20" s="1345"/>
      <c r="H20" s="1288"/>
      <c r="I20" s="1288"/>
      <c r="J20" s="2876">
        <v>205</v>
      </c>
      <c r="K20" s="2991" t="s">
        <v>1673</v>
      </c>
      <c r="L20" s="2272" t="s">
        <v>1674</v>
      </c>
      <c r="M20" s="2876">
        <v>1</v>
      </c>
      <c r="N20" s="1335" t="s">
        <v>1675</v>
      </c>
      <c r="O20" s="2876" t="s">
        <v>1676</v>
      </c>
      <c r="P20" s="2991" t="s">
        <v>1677</v>
      </c>
      <c r="Q20" s="1012">
        <f>+V20/R20</f>
        <v>0.6</v>
      </c>
      <c r="R20" s="2977">
        <f>+SUM(V20:V21)</f>
        <v>200000000</v>
      </c>
      <c r="S20" s="2685" t="s">
        <v>1678</v>
      </c>
      <c r="T20" s="2685" t="s">
        <v>1679</v>
      </c>
      <c r="U20" s="2685" t="s">
        <v>1680</v>
      </c>
      <c r="V20" s="1795">
        <v>120000000</v>
      </c>
      <c r="W20" s="1337">
        <v>12</v>
      </c>
      <c r="X20" s="1321" t="s">
        <v>1788</v>
      </c>
      <c r="Y20" s="2258">
        <v>6000</v>
      </c>
      <c r="Z20" s="2258">
        <v>9000</v>
      </c>
      <c r="AA20" s="2258">
        <v>10500</v>
      </c>
      <c r="AB20" s="2258">
        <v>4500</v>
      </c>
      <c r="AC20" s="2258">
        <v>0</v>
      </c>
      <c r="AD20" s="2258">
        <v>0</v>
      </c>
      <c r="AE20" s="2258">
        <v>22</v>
      </c>
      <c r="AF20" s="2258">
        <v>115</v>
      </c>
      <c r="AG20" s="2258">
        <v>1</v>
      </c>
      <c r="AH20" s="2258">
        <v>0</v>
      </c>
      <c r="AI20" s="2258">
        <v>0</v>
      </c>
      <c r="AJ20" s="2258">
        <v>0</v>
      </c>
      <c r="AK20" s="2258">
        <v>0</v>
      </c>
      <c r="AL20" s="2258">
        <v>59</v>
      </c>
      <c r="AM20" s="2258">
        <v>0</v>
      </c>
      <c r="AN20" s="2258">
        <f>+SUM(Y20:Z20)</f>
        <v>15000</v>
      </c>
      <c r="AO20" s="3526">
        <v>43832</v>
      </c>
      <c r="AP20" s="3526">
        <v>44196</v>
      </c>
      <c r="AQ20" s="3528" t="s">
        <v>2066</v>
      </c>
    </row>
    <row r="21" spans="1:43" ht="84.75" customHeight="1" x14ac:dyDescent="0.2">
      <c r="A21" s="140"/>
      <c r="B21" s="211"/>
      <c r="C21" s="429"/>
      <c r="D21" s="1345"/>
      <c r="E21" s="1288"/>
      <c r="F21" s="1288"/>
      <c r="G21" s="1345"/>
      <c r="H21" s="1288"/>
      <c r="I21" s="1288"/>
      <c r="J21" s="2876"/>
      <c r="K21" s="2991"/>
      <c r="L21" s="2272"/>
      <c r="M21" s="2876"/>
      <c r="N21" s="1335" t="s">
        <v>1681</v>
      </c>
      <c r="O21" s="2876"/>
      <c r="P21" s="2991"/>
      <c r="Q21" s="1012">
        <f>+V21/R20</f>
        <v>0.4</v>
      </c>
      <c r="R21" s="2977"/>
      <c r="S21" s="2686"/>
      <c r="T21" s="2686" t="s">
        <v>1428</v>
      </c>
      <c r="U21" s="2686"/>
      <c r="V21" s="1795">
        <v>80000000</v>
      </c>
      <c r="W21" s="1337">
        <v>4</v>
      </c>
      <c r="X21" s="1321" t="s">
        <v>2064</v>
      </c>
      <c r="Y21" s="2308"/>
      <c r="Z21" s="2308"/>
      <c r="AA21" s="2308"/>
      <c r="AB21" s="2308"/>
      <c r="AC21" s="2308"/>
      <c r="AD21" s="2308"/>
      <c r="AE21" s="2308"/>
      <c r="AF21" s="2308"/>
      <c r="AG21" s="2308"/>
      <c r="AH21" s="2308"/>
      <c r="AI21" s="2308"/>
      <c r="AJ21" s="2308"/>
      <c r="AK21" s="2308"/>
      <c r="AL21" s="2308"/>
      <c r="AM21" s="2308"/>
      <c r="AN21" s="2308"/>
      <c r="AO21" s="3527"/>
      <c r="AP21" s="3527"/>
      <c r="AQ21" s="3529"/>
    </row>
    <row r="22" spans="1:43" ht="28.5" customHeight="1" x14ac:dyDescent="0.2">
      <c r="A22" s="140"/>
      <c r="B22" s="211"/>
      <c r="C22" s="429"/>
      <c r="D22" s="1345"/>
      <c r="E22" s="1288"/>
      <c r="F22" s="1288"/>
      <c r="G22" s="228">
        <v>71</v>
      </c>
      <c r="H22" s="17" t="s">
        <v>1682</v>
      </c>
      <c r="I22" s="17"/>
      <c r="J22" s="17"/>
      <c r="K22" s="18"/>
      <c r="L22" s="17"/>
      <c r="M22" s="17"/>
      <c r="N22" s="17"/>
      <c r="O22" s="19"/>
      <c r="P22" s="18"/>
      <c r="Q22" s="20"/>
      <c r="R22" s="1888"/>
      <c r="S22" s="18" t="s">
        <v>1428</v>
      </c>
      <c r="T22" s="18" t="s">
        <v>1428</v>
      </c>
      <c r="U22" s="18"/>
      <c r="V22" s="1892"/>
      <c r="W22" s="23"/>
      <c r="X22" s="19"/>
      <c r="Y22" s="19"/>
      <c r="Z22" s="19"/>
      <c r="AA22" s="19"/>
      <c r="AB22" s="19"/>
      <c r="AC22" s="19"/>
      <c r="AD22" s="19"/>
      <c r="AE22" s="19"/>
      <c r="AF22" s="19"/>
      <c r="AG22" s="19"/>
      <c r="AH22" s="19"/>
      <c r="AI22" s="19"/>
      <c r="AJ22" s="19"/>
      <c r="AK22" s="19"/>
      <c r="AL22" s="19"/>
      <c r="AM22" s="19"/>
      <c r="AN22" s="19"/>
      <c r="AO22" s="234"/>
      <c r="AP22" s="234"/>
      <c r="AQ22" s="230"/>
    </row>
    <row r="23" spans="1:43" ht="71.25" x14ac:dyDescent="0.2">
      <c r="A23" s="140"/>
      <c r="B23" s="211"/>
      <c r="C23" s="429"/>
      <c r="D23" s="1345"/>
      <c r="E23" s="1288"/>
      <c r="F23" s="1288"/>
      <c r="G23" s="1345"/>
      <c r="H23" s="1288"/>
      <c r="I23" s="1288"/>
      <c r="J23" s="1320">
        <v>206</v>
      </c>
      <c r="K23" s="1268" t="s">
        <v>1683</v>
      </c>
      <c r="L23" s="1237" t="s">
        <v>1684</v>
      </c>
      <c r="M23" s="1320">
        <v>12</v>
      </c>
      <c r="N23" s="1335" t="s">
        <v>1685</v>
      </c>
      <c r="O23" s="2682" t="s">
        <v>1686</v>
      </c>
      <c r="P23" s="2685" t="s">
        <v>1687</v>
      </c>
      <c r="Q23" s="1012">
        <f>+V23/R23</f>
        <v>0.31152144564891288</v>
      </c>
      <c r="R23" s="2977">
        <f>+SUM(V23:V26)</f>
        <v>176552853</v>
      </c>
      <c r="S23" s="2685" t="s">
        <v>1688</v>
      </c>
      <c r="T23" s="2685" t="s">
        <v>1689</v>
      </c>
      <c r="U23" s="1349" t="s">
        <v>1690</v>
      </c>
      <c r="V23" s="1816">
        <v>55000000</v>
      </c>
      <c r="W23" s="1322">
        <v>12</v>
      </c>
      <c r="X23" s="1335" t="s">
        <v>2065</v>
      </c>
      <c r="Y23" s="2258">
        <v>770</v>
      </c>
      <c r="Z23" s="2258">
        <v>630</v>
      </c>
      <c r="AA23" s="2258">
        <v>372</v>
      </c>
      <c r="AB23" s="2258">
        <v>94</v>
      </c>
      <c r="AC23" s="2258">
        <v>934</v>
      </c>
      <c r="AD23" s="2258">
        <v>0</v>
      </c>
      <c r="AE23" s="2258">
        <v>40</v>
      </c>
      <c r="AF23" s="2258">
        <v>0</v>
      </c>
      <c r="AG23" s="2258">
        <v>0</v>
      </c>
      <c r="AH23" s="2258">
        <v>0</v>
      </c>
      <c r="AI23" s="2258">
        <v>0</v>
      </c>
      <c r="AJ23" s="2258">
        <v>0</v>
      </c>
      <c r="AK23" s="2258">
        <v>0</v>
      </c>
      <c r="AL23" s="2258">
        <v>0</v>
      </c>
      <c r="AM23" s="2258">
        <v>0</v>
      </c>
      <c r="AN23" s="2258">
        <f>+AC23+AB23+AA23</f>
        <v>1400</v>
      </c>
      <c r="AO23" s="3540">
        <v>43832</v>
      </c>
      <c r="AP23" s="3540">
        <v>44196</v>
      </c>
      <c r="AQ23" s="3528" t="s">
        <v>2066</v>
      </c>
    </row>
    <row r="24" spans="1:43" ht="56.25" customHeight="1" x14ac:dyDescent="0.2">
      <c r="A24" s="140"/>
      <c r="B24" s="211"/>
      <c r="C24" s="429"/>
      <c r="D24" s="1345"/>
      <c r="E24" s="1288"/>
      <c r="F24" s="1288"/>
      <c r="G24" s="1345"/>
      <c r="H24" s="1288"/>
      <c r="I24" s="1288"/>
      <c r="J24" s="1320">
        <v>207</v>
      </c>
      <c r="K24" s="1268" t="s">
        <v>1691</v>
      </c>
      <c r="L24" s="1237" t="s">
        <v>1692</v>
      </c>
      <c r="M24" s="1320">
        <v>1</v>
      </c>
      <c r="N24" s="1335" t="s">
        <v>1693</v>
      </c>
      <c r="O24" s="2715"/>
      <c r="P24" s="2686"/>
      <c r="Q24" s="1012">
        <f>+V24/R23</f>
        <v>0.3769571087021743</v>
      </c>
      <c r="R24" s="2977"/>
      <c r="S24" s="2686"/>
      <c r="T24" s="2686" t="s">
        <v>1428</v>
      </c>
      <c r="U24" s="1349" t="s">
        <v>1694</v>
      </c>
      <c r="V24" s="1816">
        <v>66552853</v>
      </c>
      <c r="W24" s="1322">
        <v>12</v>
      </c>
      <c r="X24" s="1335" t="s">
        <v>1788</v>
      </c>
      <c r="Y24" s="2259"/>
      <c r="Z24" s="2259"/>
      <c r="AA24" s="2259"/>
      <c r="AB24" s="2259"/>
      <c r="AC24" s="2259"/>
      <c r="AD24" s="2259"/>
      <c r="AE24" s="2259"/>
      <c r="AF24" s="2259"/>
      <c r="AG24" s="2259"/>
      <c r="AH24" s="2259"/>
      <c r="AI24" s="2259"/>
      <c r="AJ24" s="2259"/>
      <c r="AK24" s="2259"/>
      <c r="AL24" s="2259"/>
      <c r="AM24" s="2259"/>
      <c r="AN24" s="2259"/>
      <c r="AO24" s="3527"/>
      <c r="AP24" s="3527"/>
      <c r="AQ24" s="3529"/>
    </row>
    <row r="25" spans="1:43" ht="34.5" customHeight="1" x14ac:dyDescent="0.2">
      <c r="A25" s="140"/>
      <c r="B25" s="211"/>
      <c r="C25" s="429"/>
      <c r="D25" s="1345"/>
      <c r="E25" s="1288"/>
      <c r="F25" s="1288"/>
      <c r="G25" s="1345"/>
      <c r="H25" s="1288"/>
      <c r="I25" s="1288"/>
      <c r="J25" s="2876">
        <v>208</v>
      </c>
      <c r="K25" s="2300" t="s">
        <v>1695</v>
      </c>
      <c r="L25" s="2300" t="s">
        <v>1696</v>
      </c>
      <c r="M25" s="2876">
        <v>1</v>
      </c>
      <c r="N25" s="1335" t="s">
        <v>1697</v>
      </c>
      <c r="O25" s="2715"/>
      <c r="P25" s="2686"/>
      <c r="Q25" s="1012">
        <f>+V25/R23</f>
        <v>0.16992078853577064</v>
      </c>
      <c r="R25" s="2977"/>
      <c r="S25" s="2686"/>
      <c r="T25" s="2686" t="s">
        <v>1428</v>
      </c>
      <c r="U25" s="2991" t="s">
        <v>1698</v>
      </c>
      <c r="V25" s="1816">
        <v>30000000</v>
      </c>
      <c r="W25" s="1322">
        <v>4</v>
      </c>
      <c r="X25" s="1335" t="s">
        <v>2064</v>
      </c>
      <c r="Y25" s="2259"/>
      <c r="Z25" s="2259"/>
      <c r="AA25" s="2259"/>
      <c r="AB25" s="2259"/>
      <c r="AC25" s="2259"/>
      <c r="AD25" s="2259"/>
      <c r="AE25" s="2259"/>
      <c r="AF25" s="2259"/>
      <c r="AG25" s="2259"/>
      <c r="AH25" s="2259"/>
      <c r="AI25" s="2259"/>
      <c r="AJ25" s="2259"/>
      <c r="AK25" s="2259"/>
      <c r="AL25" s="2259"/>
      <c r="AM25" s="2259"/>
      <c r="AN25" s="2259"/>
      <c r="AO25" s="3527"/>
      <c r="AP25" s="3527"/>
      <c r="AQ25" s="3529"/>
    </row>
    <row r="26" spans="1:43" ht="48" customHeight="1" x14ac:dyDescent="0.2">
      <c r="A26" s="140"/>
      <c r="B26" s="211"/>
      <c r="C26" s="429"/>
      <c r="D26" s="1345"/>
      <c r="E26" s="1288"/>
      <c r="F26" s="1288"/>
      <c r="G26" s="1345"/>
      <c r="H26" s="1288"/>
      <c r="I26" s="1288"/>
      <c r="J26" s="2876"/>
      <c r="K26" s="2300"/>
      <c r="L26" s="2300"/>
      <c r="M26" s="2876"/>
      <c r="N26" s="1335" t="s">
        <v>1699</v>
      </c>
      <c r="O26" s="2683"/>
      <c r="P26" s="2687"/>
      <c r="Q26" s="1012">
        <f>+V26/R23</f>
        <v>0.14160065711314221</v>
      </c>
      <c r="R26" s="2977"/>
      <c r="S26" s="2687"/>
      <c r="T26" s="2687" t="s">
        <v>1428</v>
      </c>
      <c r="U26" s="2991"/>
      <c r="V26" s="1816">
        <v>25000000</v>
      </c>
      <c r="W26" s="1322">
        <v>12</v>
      </c>
      <c r="X26" s="1335" t="s">
        <v>1788</v>
      </c>
      <c r="Y26" s="2308"/>
      <c r="Z26" s="2308"/>
      <c r="AA26" s="2308"/>
      <c r="AB26" s="2308"/>
      <c r="AC26" s="2308"/>
      <c r="AD26" s="2308"/>
      <c r="AE26" s="2308"/>
      <c r="AF26" s="2308"/>
      <c r="AG26" s="2308"/>
      <c r="AH26" s="2308"/>
      <c r="AI26" s="2308"/>
      <c r="AJ26" s="2308"/>
      <c r="AK26" s="2308"/>
      <c r="AL26" s="2308"/>
      <c r="AM26" s="2308"/>
      <c r="AN26" s="2308"/>
      <c r="AO26" s="3541"/>
      <c r="AP26" s="3541"/>
      <c r="AQ26" s="3542"/>
    </row>
    <row r="27" spans="1:43" ht="28.5" customHeight="1" x14ac:dyDescent="0.2">
      <c r="A27" s="1235"/>
      <c r="B27" s="1236"/>
      <c r="C27" s="1191"/>
      <c r="D27" s="9">
        <v>21</v>
      </c>
      <c r="E27" s="10" t="s">
        <v>1700</v>
      </c>
      <c r="F27" s="10"/>
      <c r="G27" s="10"/>
      <c r="H27" s="10"/>
      <c r="I27" s="10"/>
      <c r="J27" s="10"/>
      <c r="K27" s="11"/>
      <c r="L27" s="10"/>
      <c r="M27" s="10"/>
      <c r="N27" s="10"/>
      <c r="O27" s="12"/>
      <c r="P27" s="11"/>
      <c r="Q27" s="13"/>
      <c r="R27" s="1889"/>
      <c r="S27" s="11" t="s">
        <v>1428</v>
      </c>
      <c r="T27" s="11" t="s">
        <v>1428</v>
      </c>
      <c r="U27" s="11"/>
      <c r="V27" s="1893"/>
      <c r="W27" s="16"/>
      <c r="X27" s="12"/>
      <c r="Y27" s="12"/>
      <c r="Z27" s="12"/>
      <c r="AA27" s="12"/>
      <c r="AB27" s="12"/>
      <c r="AC27" s="12"/>
      <c r="AD27" s="12"/>
      <c r="AE27" s="12"/>
      <c r="AF27" s="12"/>
      <c r="AG27" s="12"/>
      <c r="AH27" s="12"/>
      <c r="AI27" s="12"/>
      <c r="AJ27" s="12"/>
      <c r="AK27" s="12"/>
      <c r="AL27" s="12"/>
      <c r="AM27" s="12"/>
      <c r="AN27" s="12"/>
      <c r="AO27" s="236"/>
      <c r="AP27" s="236"/>
      <c r="AQ27" s="227"/>
    </row>
    <row r="28" spans="1:43" ht="25.5" customHeight="1" x14ac:dyDescent="0.2">
      <c r="A28" s="140"/>
      <c r="B28" s="211"/>
      <c r="C28" s="429"/>
      <c r="D28" s="1345"/>
      <c r="E28" s="1288"/>
      <c r="F28" s="1288"/>
      <c r="G28" s="228">
        <v>72</v>
      </c>
      <c r="H28" s="17" t="s">
        <v>1701</v>
      </c>
      <c r="I28" s="17"/>
      <c r="J28" s="17"/>
      <c r="K28" s="18"/>
      <c r="L28" s="17"/>
      <c r="M28" s="17"/>
      <c r="N28" s="17"/>
      <c r="O28" s="19"/>
      <c r="P28" s="18"/>
      <c r="Q28" s="20"/>
      <c r="R28" s="1888"/>
      <c r="S28" s="18" t="s">
        <v>1428</v>
      </c>
      <c r="T28" s="18" t="s">
        <v>1428</v>
      </c>
      <c r="U28" s="18"/>
      <c r="V28" s="1892"/>
      <c r="W28" s="23"/>
      <c r="X28" s="23"/>
      <c r="Y28" s="23"/>
      <c r="Z28" s="23"/>
      <c r="AA28" s="23"/>
      <c r="AB28" s="23"/>
      <c r="AC28" s="23"/>
      <c r="AD28" s="23"/>
      <c r="AE28" s="23"/>
      <c r="AF28" s="23"/>
      <c r="AG28" s="23"/>
      <c r="AH28" s="23"/>
      <c r="AI28" s="23"/>
      <c r="AJ28" s="23"/>
      <c r="AK28" s="23"/>
      <c r="AL28" s="23"/>
      <c r="AM28" s="23"/>
      <c r="AN28" s="23"/>
      <c r="AO28" s="234"/>
      <c r="AP28" s="234"/>
      <c r="AQ28" s="235"/>
    </row>
    <row r="29" spans="1:43" ht="86.25" customHeight="1" x14ac:dyDescent="0.2">
      <c r="A29" s="140"/>
      <c r="B29" s="211"/>
      <c r="C29" s="429"/>
      <c r="D29" s="1345"/>
      <c r="E29" s="1288"/>
      <c r="F29" s="1288"/>
      <c r="G29" s="1345"/>
      <c r="H29" s="1288"/>
      <c r="I29" s="1288"/>
      <c r="J29" s="1320">
        <v>209</v>
      </c>
      <c r="K29" s="1268" t="s">
        <v>1702</v>
      </c>
      <c r="L29" s="1268" t="s">
        <v>1703</v>
      </c>
      <c r="M29" s="1320">
        <v>1</v>
      </c>
      <c r="N29" s="1335" t="s">
        <v>1704</v>
      </c>
      <c r="O29" s="2682" t="s">
        <v>1705</v>
      </c>
      <c r="P29" s="2685" t="s">
        <v>1706</v>
      </c>
      <c r="Q29" s="1012">
        <f>+V29/R29</f>
        <v>0.23255813953488372</v>
      </c>
      <c r="R29" s="2559">
        <f>+SUM(V29:V32)</f>
        <v>129000000</v>
      </c>
      <c r="S29" s="2685" t="s">
        <v>1707</v>
      </c>
      <c r="T29" s="2685" t="s">
        <v>1708</v>
      </c>
      <c r="U29" s="1323" t="s">
        <v>1709</v>
      </c>
      <c r="V29" s="1795">
        <v>30000000</v>
      </c>
      <c r="W29" s="1337">
        <v>3</v>
      </c>
      <c r="X29" s="1321" t="s">
        <v>2067</v>
      </c>
      <c r="Y29" s="2258">
        <v>1666</v>
      </c>
      <c r="Z29" s="2258">
        <v>1507</v>
      </c>
      <c r="AA29" s="2258">
        <v>1400</v>
      </c>
      <c r="AB29" s="2258">
        <v>350</v>
      </c>
      <c r="AC29" s="2258">
        <v>450</v>
      </c>
      <c r="AD29" s="2258">
        <v>973</v>
      </c>
      <c r="AE29" s="2258">
        <v>0</v>
      </c>
      <c r="AF29" s="2258">
        <v>0</v>
      </c>
      <c r="AG29" s="2258">
        <v>0</v>
      </c>
      <c r="AH29" s="2258">
        <v>0</v>
      </c>
      <c r="AI29" s="2258">
        <v>0</v>
      </c>
      <c r="AJ29" s="2258">
        <v>0</v>
      </c>
      <c r="AK29" s="2258">
        <v>0</v>
      </c>
      <c r="AL29" s="2258">
        <v>0</v>
      </c>
      <c r="AM29" s="2258">
        <v>0</v>
      </c>
      <c r="AN29" s="2258">
        <f>+SUM(Y29:Z29)</f>
        <v>3173</v>
      </c>
      <c r="AO29" s="3526">
        <v>43832</v>
      </c>
      <c r="AP29" s="3526">
        <v>44196</v>
      </c>
      <c r="AQ29" s="3528" t="s">
        <v>1659</v>
      </c>
    </row>
    <row r="30" spans="1:43" ht="51.75" customHeight="1" x14ac:dyDescent="0.2">
      <c r="A30" s="140"/>
      <c r="B30" s="211"/>
      <c r="C30" s="429"/>
      <c r="D30" s="1345"/>
      <c r="E30" s="1288"/>
      <c r="F30" s="1288"/>
      <c r="G30" s="1345"/>
      <c r="H30" s="1288"/>
      <c r="I30" s="1288"/>
      <c r="J30" s="2682">
        <v>210</v>
      </c>
      <c r="K30" s="2315" t="s">
        <v>1710</v>
      </c>
      <c r="L30" s="2315" t="s">
        <v>1711</v>
      </c>
      <c r="M30" s="2682">
        <v>1</v>
      </c>
      <c r="N30" s="1335" t="s">
        <v>1712</v>
      </c>
      <c r="O30" s="2715"/>
      <c r="P30" s="2686"/>
      <c r="Q30" s="1012">
        <f>+V30/R29</f>
        <v>6.9767441860465115E-2</v>
      </c>
      <c r="R30" s="3518"/>
      <c r="S30" s="2686"/>
      <c r="T30" s="2686"/>
      <c r="U30" s="2685" t="s">
        <v>1713</v>
      </c>
      <c r="V30" s="1795">
        <v>9000000</v>
      </c>
      <c r="W30" s="1337">
        <v>4</v>
      </c>
      <c r="X30" s="1797" t="s">
        <v>2064</v>
      </c>
      <c r="Y30" s="2259"/>
      <c r="Z30" s="2259"/>
      <c r="AA30" s="2259"/>
      <c r="AB30" s="2259"/>
      <c r="AC30" s="2259"/>
      <c r="AD30" s="2259"/>
      <c r="AE30" s="2259"/>
      <c r="AF30" s="2259"/>
      <c r="AG30" s="2259"/>
      <c r="AH30" s="2259"/>
      <c r="AI30" s="2259"/>
      <c r="AJ30" s="2259"/>
      <c r="AK30" s="2259"/>
      <c r="AL30" s="2259"/>
      <c r="AM30" s="2259"/>
      <c r="AN30" s="2259"/>
      <c r="AO30" s="3527"/>
      <c r="AP30" s="3527"/>
      <c r="AQ30" s="3529"/>
    </row>
    <row r="31" spans="1:43" ht="45.75" customHeight="1" x14ac:dyDescent="0.2">
      <c r="A31" s="140"/>
      <c r="B31" s="211"/>
      <c r="C31" s="429"/>
      <c r="D31" s="1345"/>
      <c r="E31" s="1288"/>
      <c r="F31" s="1288"/>
      <c r="G31" s="1345"/>
      <c r="H31" s="1288"/>
      <c r="I31" s="1288"/>
      <c r="J31" s="2715"/>
      <c r="K31" s="2316"/>
      <c r="L31" s="2316"/>
      <c r="M31" s="2715"/>
      <c r="N31" s="1335" t="s">
        <v>1714</v>
      </c>
      <c r="O31" s="2715"/>
      <c r="P31" s="2686"/>
      <c r="Q31" s="1012">
        <f>+V31/R29</f>
        <v>0.19379844961240311</v>
      </c>
      <c r="R31" s="3518"/>
      <c r="S31" s="2686"/>
      <c r="T31" s="2686"/>
      <c r="U31" s="2686"/>
      <c r="V31" s="1795">
        <v>25000000</v>
      </c>
      <c r="W31" s="1337">
        <v>3</v>
      </c>
      <c r="X31" s="1321" t="s">
        <v>2067</v>
      </c>
      <c r="Y31" s="2259"/>
      <c r="Z31" s="2259"/>
      <c r="AA31" s="2259"/>
      <c r="AB31" s="2259"/>
      <c r="AC31" s="2259"/>
      <c r="AD31" s="2259"/>
      <c r="AE31" s="2259"/>
      <c r="AF31" s="2259"/>
      <c r="AG31" s="2259"/>
      <c r="AH31" s="2259"/>
      <c r="AI31" s="2259"/>
      <c r="AJ31" s="2259"/>
      <c r="AK31" s="2259"/>
      <c r="AL31" s="2259"/>
      <c r="AM31" s="2259"/>
      <c r="AN31" s="2259"/>
      <c r="AO31" s="3527"/>
      <c r="AP31" s="3527"/>
      <c r="AQ31" s="3529"/>
    </row>
    <row r="32" spans="1:43" ht="57" x14ac:dyDescent="0.2">
      <c r="A32" s="140"/>
      <c r="B32" s="211"/>
      <c r="C32" s="429"/>
      <c r="D32" s="1345"/>
      <c r="E32" s="1288"/>
      <c r="F32" s="1288"/>
      <c r="G32" s="1345"/>
      <c r="H32" s="1288"/>
      <c r="I32" s="1288"/>
      <c r="J32" s="1320">
        <v>211</v>
      </c>
      <c r="K32" s="1238" t="s">
        <v>1715</v>
      </c>
      <c r="L32" s="1264" t="s">
        <v>1716</v>
      </c>
      <c r="M32" s="1320">
        <v>1</v>
      </c>
      <c r="N32" s="1335" t="s">
        <v>1717</v>
      </c>
      <c r="O32" s="2715"/>
      <c r="P32" s="2686"/>
      <c r="Q32" s="1012">
        <f>+V32/R29</f>
        <v>0.50387596899224807</v>
      </c>
      <c r="R32" s="3518"/>
      <c r="S32" s="2686"/>
      <c r="T32" s="2686"/>
      <c r="U32" s="1323" t="s">
        <v>1718</v>
      </c>
      <c r="V32" s="1795">
        <v>65000000</v>
      </c>
      <c r="W32" s="1337">
        <v>3</v>
      </c>
      <c r="X32" s="1321" t="s">
        <v>2067</v>
      </c>
      <c r="Y32" s="2308"/>
      <c r="Z32" s="2308"/>
      <c r="AA32" s="2308"/>
      <c r="AB32" s="2308"/>
      <c r="AC32" s="2308"/>
      <c r="AD32" s="2308"/>
      <c r="AE32" s="2308"/>
      <c r="AF32" s="2308"/>
      <c r="AG32" s="2308"/>
      <c r="AH32" s="2308"/>
      <c r="AI32" s="2308"/>
      <c r="AJ32" s="2308"/>
      <c r="AK32" s="2308"/>
      <c r="AL32" s="2308"/>
      <c r="AM32" s="2308"/>
      <c r="AN32" s="2308"/>
      <c r="AO32" s="3527"/>
      <c r="AP32" s="3527"/>
      <c r="AQ32" s="3529"/>
    </row>
    <row r="33" spans="1:43" ht="30" customHeight="1" x14ac:dyDescent="0.2">
      <c r="A33" s="140"/>
      <c r="B33" s="211"/>
      <c r="C33" s="429"/>
      <c r="D33" s="1345"/>
      <c r="E33" s="1288"/>
      <c r="F33" s="1288"/>
      <c r="G33" s="228">
        <v>73</v>
      </c>
      <c r="H33" s="17" t="s">
        <v>1719</v>
      </c>
      <c r="I33" s="17"/>
      <c r="J33" s="17"/>
      <c r="K33" s="18"/>
      <c r="L33" s="17"/>
      <c r="M33" s="17"/>
      <c r="N33" s="17"/>
      <c r="O33" s="19"/>
      <c r="P33" s="18"/>
      <c r="Q33" s="20"/>
      <c r="R33" s="1888"/>
      <c r="S33" s="18" t="s">
        <v>1428</v>
      </c>
      <c r="T33" s="18" t="s">
        <v>1428</v>
      </c>
      <c r="U33" s="18"/>
      <c r="V33" s="1892"/>
      <c r="W33" s="23"/>
      <c r="X33" s="19"/>
      <c r="Y33" s="19"/>
      <c r="Z33" s="19"/>
      <c r="AA33" s="19"/>
      <c r="AB33" s="19"/>
      <c r="AC33" s="19"/>
      <c r="AD33" s="19"/>
      <c r="AE33" s="19"/>
      <c r="AF33" s="19"/>
      <c r="AG33" s="19"/>
      <c r="AH33" s="19"/>
      <c r="AI33" s="19"/>
      <c r="AJ33" s="19"/>
      <c r="AK33" s="19"/>
      <c r="AL33" s="19"/>
      <c r="AM33" s="19"/>
      <c r="AN33" s="19"/>
      <c r="AO33" s="234"/>
      <c r="AP33" s="234"/>
      <c r="AQ33" s="230"/>
    </row>
    <row r="34" spans="1:43" ht="119.25" customHeight="1" x14ac:dyDescent="0.2">
      <c r="A34" s="140"/>
      <c r="B34" s="1406"/>
      <c r="C34" s="429"/>
      <c r="D34" s="1936"/>
      <c r="E34" s="1937"/>
      <c r="F34" s="1937"/>
      <c r="G34" s="1936"/>
      <c r="H34" s="1937"/>
      <c r="I34" s="1938"/>
      <c r="J34" s="1335">
        <v>212</v>
      </c>
      <c r="K34" s="1349" t="s">
        <v>1720</v>
      </c>
      <c r="L34" s="1256" t="s">
        <v>1721</v>
      </c>
      <c r="M34" s="1335">
        <v>1</v>
      </c>
      <c r="N34" s="1335" t="s">
        <v>1722</v>
      </c>
      <c r="O34" s="1335" t="s">
        <v>1723</v>
      </c>
      <c r="P34" s="1349" t="s">
        <v>1724</v>
      </c>
      <c r="Q34" s="1012">
        <f>+V34/R34</f>
        <v>1</v>
      </c>
      <c r="R34" s="1816">
        <f>+SUM(V34:V34)</f>
        <v>50000000</v>
      </c>
      <c r="S34" s="1323" t="s">
        <v>1725</v>
      </c>
      <c r="T34" s="1323" t="s">
        <v>1726</v>
      </c>
      <c r="U34" s="1349" t="s">
        <v>1727</v>
      </c>
      <c r="V34" s="1816">
        <v>50000000</v>
      </c>
      <c r="W34" s="1322">
        <v>3</v>
      </c>
      <c r="X34" s="1335" t="s">
        <v>2067</v>
      </c>
      <c r="Y34" s="1271">
        <v>3380</v>
      </c>
      <c r="Z34" s="1271">
        <v>460</v>
      </c>
      <c r="AA34" s="1271">
        <v>0</v>
      </c>
      <c r="AB34" s="1271">
        <v>0</v>
      </c>
      <c r="AC34" s="1271">
        <v>3840</v>
      </c>
      <c r="AD34" s="1271">
        <v>0</v>
      </c>
      <c r="AE34" s="1271">
        <v>0</v>
      </c>
      <c r="AF34" s="1271">
        <v>0</v>
      </c>
      <c r="AG34" s="1271">
        <v>0</v>
      </c>
      <c r="AH34" s="1271">
        <v>0</v>
      </c>
      <c r="AI34" s="1271">
        <v>0</v>
      </c>
      <c r="AJ34" s="1271">
        <v>0</v>
      </c>
      <c r="AK34" s="1271">
        <v>0</v>
      </c>
      <c r="AL34" s="1271">
        <v>0</v>
      </c>
      <c r="AM34" s="1271">
        <v>0</v>
      </c>
      <c r="AN34" s="1271">
        <f>+SUM(Y34:Z34)</f>
        <v>3840</v>
      </c>
      <c r="AO34" s="1381">
        <v>43832</v>
      </c>
      <c r="AP34" s="1381">
        <v>44196</v>
      </c>
      <c r="AQ34" s="1382" t="s">
        <v>1659</v>
      </c>
    </row>
    <row r="35" spans="1:43" ht="37.5" customHeight="1" x14ac:dyDescent="0.2">
      <c r="A35" s="140"/>
      <c r="B35" s="1406"/>
      <c r="C35" s="429"/>
      <c r="D35" s="9">
        <v>22</v>
      </c>
      <c r="E35" s="10" t="s">
        <v>1728</v>
      </c>
      <c r="F35" s="10"/>
      <c r="G35" s="10"/>
      <c r="H35" s="10"/>
      <c r="I35" s="10"/>
      <c r="J35" s="10"/>
      <c r="K35" s="11"/>
      <c r="L35" s="10"/>
      <c r="M35" s="10"/>
      <c r="N35" s="10"/>
      <c r="O35" s="12"/>
      <c r="P35" s="11"/>
      <c r="Q35" s="13"/>
      <c r="R35" s="1889"/>
      <c r="S35" s="11" t="s">
        <v>1428</v>
      </c>
      <c r="T35" s="11" t="s">
        <v>1428</v>
      </c>
      <c r="U35" s="11"/>
      <c r="V35" s="1893"/>
      <c r="W35" s="16"/>
      <c r="X35" s="12"/>
      <c r="Y35" s="12"/>
      <c r="Z35" s="12"/>
      <c r="AA35" s="12"/>
      <c r="AB35" s="12"/>
      <c r="AC35" s="12"/>
      <c r="AD35" s="12"/>
      <c r="AE35" s="12"/>
      <c r="AF35" s="12"/>
      <c r="AG35" s="12"/>
      <c r="AH35" s="12"/>
      <c r="AI35" s="12"/>
      <c r="AJ35" s="12"/>
      <c r="AK35" s="12"/>
      <c r="AL35" s="12"/>
      <c r="AM35" s="12"/>
      <c r="AN35" s="12"/>
      <c r="AO35" s="236"/>
      <c r="AP35" s="236"/>
      <c r="AQ35" s="227"/>
    </row>
    <row r="36" spans="1:43" ht="30" customHeight="1" x14ac:dyDescent="0.2">
      <c r="A36" s="140"/>
      <c r="B36" s="211"/>
      <c r="C36" s="429"/>
      <c r="D36" s="1345"/>
      <c r="E36" s="1288"/>
      <c r="F36" s="1288"/>
      <c r="G36" s="228">
        <v>74</v>
      </c>
      <c r="H36" s="17" t="s">
        <v>1719</v>
      </c>
      <c r="I36" s="17"/>
      <c r="J36" s="17"/>
      <c r="K36" s="18"/>
      <c r="L36" s="17"/>
      <c r="M36" s="17"/>
      <c r="N36" s="17"/>
      <c r="O36" s="19"/>
      <c r="P36" s="18"/>
      <c r="Q36" s="20"/>
      <c r="R36" s="1888"/>
      <c r="S36" s="18" t="s">
        <v>1428</v>
      </c>
      <c r="T36" s="18" t="s">
        <v>1428</v>
      </c>
      <c r="U36" s="18"/>
      <c r="V36" s="1892"/>
      <c r="W36" s="23"/>
      <c r="X36" s="19"/>
      <c r="Y36" s="19"/>
      <c r="Z36" s="19"/>
      <c r="AA36" s="19"/>
      <c r="AB36" s="19"/>
      <c r="AC36" s="19"/>
      <c r="AD36" s="19"/>
      <c r="AE36" s="19"/>
      <c r="AF36" s="19"/>
      <c r="AG36" s="19"/>
      <c r="AH36" s="19"/>
      <c r="AI36" s="19"/>
      <c r="AJ36" s="19"/>
      <c r="AK36" s="19"/>
      <c r="AL36" s="19"/>
      <c r="AM36" s="19"/>
      <c r="AN36" s="19"/>
      <c r="AO36" s="234"/>
      <c r="AP36" s="234"/>
      <c r="AQ36" s="230"/>
    </row>
    <row r="37" spans="1:43" ht="45.75" customHeight="1" x14ac:dyDescent="0.2">
      <c r="A37" s="140"/>
      <c r="B37" s="211"/>
      <c r="C37" s="429"/>
      <c r="D37" s="1345"/>
      <c r="E37" s="1288"/>
      <c r="F37" s="1288"/>
      <c r="G37" s="1345"/>
      <c r="H37" s="1288"/>
      <c r="I37" s="1288"/>
      <c r="J37" s="2682">
        <v>213</v>
      </c>
      <c r="K37" s="2685" t="s">
        <v>1729</v>
      </c>
      <c r="L37" s="2315" t="s">
        <v>1730</v>
      </c>
      <c r="M37" s="2682">
        <v>12</v>
      </c>
      <c r="N37" s="2682" t="s">
        <v>1731</v>
      </c>
      <c r="O37" s="2682" t="s">
        <v>1732</v>
      </c>
      <c r="P37" s="2685" t="s">
        <v>1733</v>
      </c>
      <c r="Q37" s="2975">
        <f>+V37/R37</f>
        <v>1</v>
      </c>
      <c r="R37" s="2559">
        <f>V37</f>
        <v>20000000</v>
      </c>
      <c r="S37" s="2685" t="s">
        <v>1734</v>
      </c>
      <c r="T37" s="2685" t="s">
        <v>1735</v>
      </c>
      <c r="U37" s="2685" t="s">
        <v>1727</v>
      </c>
      <c r="V37" s="2559">
        <v>20000000</v>
      </c>
      <c r="W37" s="2879">
        <v>4</v>
      </c>
      <c r="X37" s="2682" t="s">
        <v>2064</v>
      </c>
      <c r="Y37" s="2258">
        <v>1700</v>
      </c>
      <c r="Z37" s="2258">
        <v>1500</v>
      </c>
      <c r="AA37" s="2258">
        <v>1800</v>
      </c>
      <c r="AB37" s="2258">
        <v>1000</v>
      </c>
      <c r="AC37" s="2258">
        <v>400</v>
      </c>
      <c r="AD37" s="2258">
        <v>0</v>
      </c>
      <c r="AE37" s="2258">
        <v>0</v>
      </c>
      <c r="AF37" s="2258">
        <v>0</v>
      </c>
      <c r="AG37" s="2258">
        <v>0</v>
      </c>
      <c r="AH37" s="2258">
        <v>0</v>
      </c>
      <c r="AI37" s="2258">
        <v>0</v>
      </c>
      <c r="AJ37" s="2258">
        <v>0</v>
      </c>
      <c r="AK37" s="2258">
        <v>0</v>
      </c>
      <c r="AL37" s="2258">
        <v>0</v>
      </c>
      <c r="AM37" s="2258">
        <v>0</v>
      </c>
      <c r="AN37" s="2258">
        <f>+SUM(Y37:Z37)</f>
        <v>3200</v>
      </c>
      <c r="AO37" s="3526">
        <v>43832</v>
      </c>
      <c r="AP37" s="3526">
        <v>44196</v>
      </c>
      <c r="AQ37" s="3528" t="s">
        <v>1659</v>
      </c>
    </row>
    <row r="38" spans="1:43" ht="39" customHeight="1" thickBot="1" x14ac:dyDescent="0.25">
      <c r="A38" s="141"/>
      <c r="B38" s="142"/>
      <c r="C38" s="143"/>
      <c r="D38" s="144"/>
      <c r="E38" s="3544"/>
      <c r="F38" s="3545"/>
      <c r="G38" s="144"/>
      <c r="H38" s="3544"/>
      <c r="I38" s="3545"/>
      <c r="J38" s="3056"/>
      <c r="K38" s="3521"/>
      <c r="L38" s="3546"/>
      <c r="M38" s="3056"/>
      <c r="N38" s="3056"/>
      <c r="O38" s="3056"/>
      <c r="P38" s="3521"/>
      <c r="Q38" s="3519"/>
      <c r="R38" s="3520"/>
      <c r="S38" s="3521"/>
      <c r="T38" s="3521" t="s">
        <v>1428</v>
      </c>
      <c r="U38" s="3521"/>
      <c r="V38" s="3520"/>
      <c r="W38" s="2881"/>
      <c r="X38" s="2820"/>
      <c r="Y38" s="2328"/>
      <c r="Z38" s="2328"/>
      <c r="AA38" s="2328"/>
      <c r="AB38" s="2328"/>
      <c r="AC38" s="2328"/>
      <c r="AD38" s="2328"/>
      <c r="AE38" s="2328"/>
      <c r="AF38" s="2328"/>
      <c r="AG38" s="2328"/>
      <c r="AH38" s="2328"/>
      <c r="AI38" s="2328"/>
      <c r="AJ38" s="2328"/>
      <c r="AK38" s="2328"/>
      <c r="AL38" s="2328"/>
      <c r="AM38" s="2328"/>
      <c r="AN38" s="2328"/>
      <c r="AO38" s="3527"/>
      <c r="AP38" s="3527"/>
      <c r="AQ38" s="3529"/>
    </row>
    <row r="39" spans="1:43" ht="39" customHeight="1" thickBot="1" x14ac:dyDescent="0.25">
      <c r="A39" s="1885"/>
      <c r="B39" s="1886"/>
      <c r="C39" s="1886"/>
      <c r="D39" s="1887"/>
      <c r="E39" s="1887"/>
      <c r="F39" s="1887"/>
      <c r="G39" s="1887"/>
      <c r="H39" s="1887"/>
      <c r="I39" s="1887"/>
      <c r="J39" s="1920"/>
      <c r="K39" s="1921"/>
      <c r="L39" s="1922"/>
      <c r="M39" s="1920"/>
      <c r="N39" s="1920"/>
      <c r="O39" s="1920"/>
      <c r="P39" s="1923"/>
      <c r="Q39" s="1924"/>
      <c r="R39" s="1925">
        <f>SUM(R12:R38)</f>
        <v>1583485471</v>
      </c>
      <c r="S39" s="1926"/>
      <c r="T39" s="1921"/>
      <c r="U39" s="1927"/>
      <c r="V39" s="1894">
        <f>SUM(V12:V38)</f>
        <v>1583485471</v>
      </c>
      <c r="W39" s="1895"/>
      <c r="X39" s="1887"/>
      <c r="Y39" s="1896"/>
      <c r="Z39" s="1896"/>
      <c r="AA39" s="1896"/>
      <c r="AB39" s="1896"/>
      <c r="AC39" s="1896"/>
      <c r="AD39" s="1896"/>
      <c r="AE39" s="1896"/>
      <c r="AF39" s="1896"/>
      <c r="AG39" s="1896"/>
      <c r="AH39" s="1896"/>
      <c r="AI39" s="1896"/>
      <c r="AJ39" s="1896"/>
      <c r="AK39" s="1896"/>
      <c r="AL39" s="1896"/>
      <c r="AM39" s="1896"/>
      <c r="AN39" s="1896"/>
      <c r="AO39" s="1897"/>
      <c r="AP39" s="1897"/>
      <c r="AQ39" s="1898"/>
    </row>
    <row r="40" spans="1:43" ht="14.25" customHeight="1" x14ac:dyDescent="0.2">
      <c r="J40" s="3547"/>
      <c r="K40" s="3547"/>
      <c r="L40" s="3547"/>
      <c r="M40" s="3547"/>
      <c r="N40" s="3547"/>
      <c r="O40" s="3547"/>
      <c r="P40" s="3547"/>
      <c r="Q40" s="3547"/>
      <c r="R40" s="3547"/>
      <c r="S40" s="3547"/>
      <c r="T40" s="3547"/>
      <c r="U40" s="3547"/>
      <c r="X40" s="1324"/>
      <c r="AQ40" s="1249"/>
    </row>
    <row r="41" spans="1:43" ht="14.25" customHeight="1" x14ac:dyDescent="0.2">
      <c r="J41" s="3548"/>
      <c r="K41" s="3548"/>
      <c r="L41" s="3548"/>
      <c r="M41" s="3548"/>
      <c r="N41" s="3548"/>
      <c r="O41" s="3548"/>
      <c r="P41" s="3548"/>
      <c r="Q41" s="3548"/>
      <c r="R41" s="3548"/>
      <c r="S41" s="3548"/>
      <c r="T41" s="3548"/>
      <c r="U41" s="3548"/>
      <c r="X41" s="1324"/>
      <c r="AQ41" s="1249"/>
    </row>
    <row r="42" spans="1:43" ht="14.25" customHeight="1" x14ac:dyDescent="0.2">
      <c r="J42" s="1802"/>
      <c r="K42" s="1802"/>
      <c r="L42" s="1802"/>
      <c r="M42" s="1802"/>
      <c r="N42" s="1802"/>
      <c r="O42" s="1802"/>
      <c r="P42" s="1802"/>
      <c r="Q42" s="1802"/>
      <c r="R42" s="1802"/>
      <c r="S42" s="1802"/>
      <c r="T42" s="1802"/>
      <c r="U42" s="1802"/>
      <c r="X42" s="1796"/>
      <c r="AQ42" s="1794"/>
    </row>
    <row r="43" spans="1:43" ht="14.25" customHeight="1" x14ac:dyDescent="0.2">
      <c r="J43" s="1802"/>
      <c r="K43" s="1802"/>
      <c r="L43" s="1802"/>
      <c r="M43" s="1802"/>
      <c r="N43" s="1802"/>
      <c r="O43" s="1802"/>
      <c r="P43" s="1802"/>
      <c r="Q43" s="1802"/>
      <c r="R43" s="1802"/>
      <c r="S43" s="1802"/>
      <c r="T43" s="1802"/>
      <c r="U43" s="1802"/>
      <c r="X43" s="1796"/>
      <c r="AQ43" s="1794"/>
    </row>
    <row r="44" spans="1:43" ht="15" x14ac:dyDescent="0.2">
      <c r="J44" s="1929"/>
      <c r="K44" s="1930"/>
      <c r="L44" s="1931"/>
      <c r="M44" s="1931"/>
      <c r="N44" s="1931"/>
      <c r="O44" s="1932"/>
      <c r="P44" s="1930"/>
      <c r="Q44" s="1933"/>
      <c r="R44" s="1928"/>
      <c r="S44" s="1930"/>
      <c r="T44" s="1930"/>
      <c r="U44" s="1930"/>
      <c r="X44" s="1324"/>
      <c r="AQ44" s="1249"/>
    </row>
    <row r="45" spans="1:43" ht="14.25" x14ac:dyDescent="0.2">
      <c r="E45" s="254"/>
      <c r="J45" s="1606"/>
      <c r="K45" s="1930"/>
      <c r="L45" s="1931"/>
      <c r="M45" s="1931"/>
      <c r="N45" s="1931"/>
      <c r="O45" s="1932"/>
      <c r="P45" s="1930"/>
      <c r="Q45" s="1933"/>
      <c r="R45" s="1934"/>
      <c r="S45" s="1930"/>
      <c r="T45" s="1930"/>
      <c r="U45" s="1930"/>
      <c r="X45" s="1324"/>
      <c r="AQ45" s="1249"/>
    </row>
    <row r="46" spans="1:43" ht="14.25" customHeight="1" x14ac:dyDescent="0.2">
      <c r="D46" s="3543" t="s">
        <v>2066</v>
      </c>
      <c r="E46" s="3543"/>
      <c r="F46" s="3543"/>
      <c r="G46" s="3543"/>
      <c r="H46" s="3543"/>
      <c r="I46" s="655"/>
      <c r="J46" s="1606"/>
      <c r="K46" s="1930"/>
      <c r="L46" s="1931"/>
      <c r="M46" s="1931"/>
      <c r="N46" s="1931"/>
      <c r="O46" s="1932"/>
      <c r="P46" s="1930"/>
      <c r="Q46" s="1933"/>
      <c r="R46" s="1934"/>
      <c r="S46" s="1930"/>
      <c r="T46" s="1935"/>
      <c r="U46" s="1930"/>
      <c r="X46" s="1324"/>
      <c r="AQ46" s="1249"/>
    </row>
    <row r="47" spans="1:43" ht="14.25" customHeight="1" x14ac:dyDescent="0.2">
      <c r="D47" s="655"/>
      <c r="E47" s="655"/>
      <c r="F47" s="655"/>
      <c r="G47" s="655"/>
      <c r="H47" s="655"/>
      <c r="I47" s="655"/>
      <c r="J47" s="1606"/>
      <c r="K47" s="1930"/>
      <c r="L47" s="1931"/>
      <c r="M47" s="1931"/>
      <c r="N47" s="1931"/>
      <c r="O47" s="1932"/>
      <c r="P47" s="1930"/>
      <c r="Q47" s="1933"/>
      <c r="R47" s="1934"/>
      <c r="S47" s="1930"/>
      <c r="T47" s="1930"/>
      <c r="U47" s="1930"/>
      <c r="X47" s="1324"/>
      <c r="AQ47" s="1249"/>
    </row>
    <row r="48" spans="1:43" ht="14.25" x14ac:dyDescent="0.2">
      <c r="J48" s="1606"/>
      <c r="K48" s="1930"/>
      <c r="L48" s="1931"/>
      <c r="M48" s="1931"/>
      <c r="N48" s="1931"/>
      <c r="O48" s="1932"/>
      <c r="P48" s="1930"/>
      <c r="Q48" s="1933"/>
      <c r="R48" s="1934"/>
      <c r="S48" s="1930"/>
      <c r="T48" s="1930"/>
      <c r="U48" s="1930"/>
      <c r="X48" s="1324"/>
      <c r="AQ48" s="1249"/>
    </row>
    <row r="49" spans="4:43" ht="14.25" x14ac:dyDescent="0.2">
      <c r="J49" s="1606"/>
      <c r="K49" s="1930"/>
      <c r="L49" s="1931"/>
      <c r="M49" s="1931"/>
      <c r="N49" s="1931"/>
      <c r="O49" s="1932"/>
      <c r="P49" s="1930"/>
      <c r="Q49" s="1933"/>
      <c r="R49" s="1934"/>
      <c r="S49" s="1930"/>
      <c r="T49" s="1930"/>
      <c r="U49" s="1930"/>
      <c r="X49" s="1324"/>
      <c r="AQ49" s="1249"/>
    </row>
    <row r="50" spans="4:43" ht="14.25" x14ac:dyDescent="0.2">
      <c r="D50" s="3517"/>
      <c r="E50" s="3517"/>
      <c r="F50" s="3517"/>
      <c r="G50" s="3517"/>
      <c r="H50" s="3517"/>
      <c r="I50" s="3517"/>
      <c r="J50" s="1606"/>
      <c r="K50" s="1930"/>
      <c r="L50" s="1931"/>
      <c r="M50" s="1931"/>
      <c r="N50" s="1931"/>
      <c r="O50" s="1932"/>
      <c r="P50" s="1930"/>
      <c r="Q50" s="1933"/>
      <c r="R50" s="1934"/>
      <c r="S50" s="1930"/>
      <c r="T50" s="1930"/>
      <c r="U50" s="1930"/>
      <c r="X50" s="1324"/>
      <c r="AQ50" s="1249"/>
    </row>
    <row r="51" spans="4:43" ht="14.25" x14ac:dyDescent="0.2">
      <c r="D51" s="3517"/>
      <c r="E51" s="3517"/>
      <c r="F51" s="3517"/>
      <c r="G51" s="3517"/>
      <c r="H51" s="3517"/>
      <c r="I51" s="3517"/>
      <c r="O51" s="1010"/>
      <c r="X51" s="1324"/>
      <c r="AQ51" s="1249"/>
    </row>
    <row r="52" spans="4:43" ht="14.25" x14ac:dyDescent="0.2">
      <c r="O52" s="1010"/>
      <c r="X52" s="1324"/>
      <c r="AQ52" s="1249"/>
    </row>
    <row r="53" spans="4:43" ht="14.25" x14ac:dyDescent="0.2">
      <c r="O53" s="1010"/>
      <c r="X53" s="1324"/>
      <c r="AQ53" s="1249"/>
    </row>
    <row r="54" spans="4:43" ht="14.25" x14ac:dyDescent="0.2">
      <c r="O54" s="1010"/>
      <c r="X54" s="1324"/>
      <c r="AQ54" s="1249"/>
    </row>
    <row r="55" spans="4:43" ht="14.25" x14ac:dyDescent="0.2">
      <c r="O55" s="1010"/>
      <c r="X55" s="1324"/>
      <c r="AQ55" s="1249"/>
    </row>
    <row r="56" spans="4:43" ht="14.25" x14ac:dyDescent="0.2">
      <c r="O56" s="1010"/>
      <c r="X56" s="1324"/>
      <c r="AQ56" s="1249"/>
    </row>
    <row r="57" spans="4:43" ht="14.25" x14ac:dyDescent="0.2">
      <c r="O57" s="1010"/>
      <c r="X57" s="1324"/>
      <c r="AQ57" s="1249"/>
    </row>
    <row r="58" spans="4:43" ht="14.25" x14ac:dyDescent="0.2">
      <c r="O58" s="1010"/>
      <c r="X58" s="1324"/>
      <c r="AQ58" s="1249"/>
    </row>
    <row r="59" spans="4:43" ht="14.25" x14ac:dyDescent="0.2">
      <c r="O59" s="1010"/>
      <c r="X59" s="1324"/>
      <c r="AQ59" s="1249"/>
    </row>
    <row r="60" spans="4:43" ht="14.25" x14ac:dyDescent="0.2">
      <c r="O60" s="1010"/>
      <c r="X60" s="1324"/>
      <c r="AQ60" s="1249"/>
    </row>
  </sheetData>
  <sheetProtection algorithmName="SHA-512" hashValue="leMJNNXmy3yVHj2Ls9bj/XhO62r28jqY2VrXVMZwAYpYc5j6P3ZVycz21MeLRjrTerHqJkfArk7lTXt3h4jZpw==" saltValue="Ljy3IhXzv6GUtibylJyR6g==" spinCount="100000" sheet="1" objects="1" scenarios="1"/>
  <mergeCells count="202">
    <mergeCell ref="D46:H46"/>
    <mergeCell ref="E38:F38"/>
    <mergeCell ref="H38:I38"/>
    <mergeCell ref="AF37:AF38"/>
    <mergeCell ref="AG37:AG38"/>
    <mergeCell ref="AH37:AH38"/>
    <mergeCell ref="AI37:AI38"/>
    <mergeCell ref="AJ37:AJ38"/>
    <mergeCell ref="AK37:AK38"/>
    <mergeCell ref="X37:X38"/>
    <mergeCell ref="Y37:Y38"/>
    <mergeCell ref="J37:J38"/>
    <mergeCell ref="K37:K38"/>
    <mergeCell ref="L37:L38"/>
    <mergeCell ref="M37:M38"/>
    <mergeCell ref="N37:N38"/>
    <mergeCell ref="J40:U41"/>
    <mergeCell ref="J30:J31"/>
    <mergeCell ref="K30:K31"/>
    <mergeCell ref="L30:L31"/>
    <mergeCell ref="M30:M31"/>
    <mergeCell ref="U30:U31"/>
    <mergeCell ref="AB29:AB32"/>
    <mergeCell ref="AC29:AC32"/>
    <mergeCell ref="AD29:AD32"/>
    <mergeCell ref="AE29:AE32"/>
    <mergeCell ref="AQ37:AQ38"/>
    <mergeCell ref="AM37:AM38"/>
    <mergeCell ref="AL29:AL32"/>
    <mergeCell ref="AM29:AM32"/>
    <mergeCell ref="AN29:AN32"/>
    <mergeCell ref="AO29:AO32"/>
    <mergeCell ref="Y6:AM6"/>
    <mergeCell ref="AQ17:AQ18"/>
    <mergeCell ref="AO17:AO18"/>
    <mergeCell ref="AP17:AP18"/>
    <mergeCell ref="AL23:AL26"/>
    <mergeCell ref="AM23:AM26"/>
    <mergeCell ref="AN23:AN26"/>
    <mergeCell ref="AO23:AO26"/>
    <mergeCell ref="AP23:AP26"/>
    <mergeCell ref="AQ23:AQ26"/>
    <mergeCell ref="AE12:AE18"/>
    <mergeCell ref="AF12:AF18"/>
    <mergeCell ref="AG12:AG18"/>
    <mergeCell ref="AP29:AP32"/>
    <mergeCell ref="AQ29:AQ32"/>
    <mergeCell ref="AF29:AF32"/>
    <mergeCell ref="AG29:AG32"/>
    <mergeCell ref="AH29:AH32"/>
    <mergeCell ref="AO37:AO38"/>
    <mergeCell ref="AP37:AP38"/>
    <mergeCell ref="S29:S32"/>
    <mergeCell ref="T29:T32"/>
    <mergeCell ref="Y29:Y32"/>
    <mergeCell ref="AK29:AK32"/>
    <mergeCell ref="AL37:AL38"/>
    <mergeCell ref="AN37:AN38"/>
    <mergeCell ref="O37:O38"/>
    <mergeCell ref="P37:P38"/>
    <mergeCell ref="U37:U38"/>
    <mergeCell ref="V37:V38"/>
    <mergeCell ref="W37:W38"/>
    <mergeCell ref="R20:R21"/>
    <mergeCell ref="Q12:Q14"/>
    <mergeCell ref="P12:P15"/>
    <mergeCell ref="M7:M8"/>
    <mergeCell ref="N7:N8"/>
    <mergeCell ref="O7:O8"/>
    <mergeCell ref="P7:P8"/>
    <mergeCell ref="S20:S21"/>
    <mergeCell ref="S17:S18"/>
    <mergeCell ref="R12:R15"/>
    <mergeCell ref="S12:S15"/>
    <mergeCell ref="R17:R18"/>
    <mergeCell ref="M17:M18"/>
    <mergeCell ref="O17:O18"/>
    <mergeCell ref="P17:P18"/>
    <mergeCell ref="M12:M14"/>
    <mergeCell ref="O12:O15"/>
    <mergeCell ref="K7:K8"/>
    <mergeCell ref="E14:F14"/>
    <mergeCell ref="J20:J21"/>
    <mergeCell ref="K20:K21"/>
    <mergeCell ref="L20:L21"/>
    <mergeCell ref="M20:M21"/>
    <mergeCell ref="O20:O21"/>
    <mergeCell ref="P20:P21"/>
    <mergeCell ref="J12:J14"/>
    <mergeCell ref="J17:J18"/>
    <mergeCell ref="K17:K18"/>
    <mergeCell ref="L17:L18"/>
    <mergeCell ref="K12:K14"/>
    <mergeCell ref="L12:L14"/>
    <mergeCell ref="A1:AO4"/>
    <mergeCell ref="A5:M6"/>
    <mergeCell ref="N5:AQ5"/>
    <mergeCell ref="A7:A8"/>
    <mergeCell ref="B7:C8"/>
    <mergeCell ref="D7:D8"/>
    <mergeCell ref="E7:F8"/>
    <mergeCell ref="G7:G8"/>
    <mergeCell ref="AO7:AO8"/>
    <mergeCell ref="AP7:AP8"/>
    <mergeCell ref="AQ7:AQ8"/>
    <mergeCell ref="U7:U8"/>
    <mergeCell ref="V7:V8"/>
    <mergeCell ref="W7:W8"/>
    <mergeCell ref="X7:X8"/>
    <mergeCell ref="AE7:AJ7"/>
    <mergeCell ref="AK7:AM7"/>
    <mergeCell ref="Q7:Q8"/>
    <mergeCell ref="R7:R8"/>
    <mergeCell ref="S7:S8"/>
    <mergeCell ref="T7:T8"/>
    <mergeCell ref="H7:I8"/>
    <mergeCell ref="J7:J8"/>
    <mergeCell ref="L7:L8"/>
    <mergeCell ref="AQ12:AQ15"/>
    <mergeCell ref="AP12:AP15"/>
    <mergeCell ref="AO12:AO15"/>
    <mergeCell ref="AO20:AO21"/>
    <mergeCell ref="AP20:AP21"/>
    <mergeCell ref="AQ20:AQ21"/>
    <mergeCell ref="AH12:AH18"/>
    <mergeCell ref="AI12:AI18"/>
    <mergeCell ref="AJ12:AJ18"/>
    <mergeCell ref="AK12:AK18"/>
    <mergeCell ref="AL12:AL18"/>
    <mergeCell ref="AM12:AM18"/>
    <mergeCell ref="AN12:AN18"/>
    <mergeCell ref="AN20:AN21"/>
    <mergeCell ref="T17:T18"/>
    <mergeCell ref="U17:U18"/>
    <mergeCell ref="Y7:Z7"/>
    <mergeCell ref="AA7:AD7"/>
    <mergeCell ref="T12:T15"/>
    <mergeCell ref="Y12:Y18"/>
    <mergeCell ref="Z12:Z18"/>
    <mergeCell ref="AA12:AA18"/>
    <mergeCell ref="AB12:AB18"/>
    <mergeCell ref="AC12:AC18"/>
    <mergeCell ref="AD12:AD18"/>
    <mergeCell ref="U12:U13"/>
    <mergeCell ref="D50:I51"/>
    <mergeCell ref="Z29:Z32"/>
    <mergeCell ref="AA29:AA32"/>
    <mergeCell ref="AJ20:AJ21"/>
    <mergeCell ref="AK20:AK21"/>
    <mergeCell ref="AL20:AL21"/>
    <mergeCell ref="AM20:AM21"/>
    <mergeCell ref="AI29:AI32"/>
    <mergeCell ref="AJ29:AJ32"/>
    <mergeCell ref="O29:O32"/>
    <mergeCell ref="P29:P32"/>
    <mergeCell ref="R29:R32"/>
    <mergeCell ref="Z37:Z38"/>
    <mergeCell ref="AA37:AA38"/>
    <mergeCell ref="AB37:AB38"/>
    <mergeCell ref="AC37:AC38"/>
    <mergeCell ref="AD37:AD38"/>
    <mergeCell ref="AE37:AE38"/>
    <mergeCell ref="Q37:Q38"/>
    <mergeCell ref="R37:R38"/>
    <mergeCell ref="S37:S38"/>
    <mergeCell ref="T37:T38"/>
    <mergeCell ref="J25:J26"/>
    <mergeCell ref="K25:K26"/>
    <mergeCell ref="AG20:AG21"/>
    <mergeCell ref="AH20:AH21"/>
    <mergeCell ref="AI20:AI21"/>
    <mergeCell ref="AF20:AF21"/>
    <mergeCell ref="O23:O26"/>
    <mergeCell ref="P23:P26"/>
    <mergeCell ref="R23:R26"/>
    <mergeCell ref="S23:S26"/>
    <mergeCell ref="T23:T26"/>
    <mergeCell ref="Y23:Y26"/>
    <mergeCell ref="Z23:Z26"/>
    <mergeCell ref="AB23:AB26"/>
    <mergeCell ref="AC23:AC26"/>
    <mergeCell ref="AD23:AD26"/>
    <mergeCell ref="AE23:AE26"/>
    <mergeCell ref="Y20:Y21"/>
    <mergeCell ref="Z20:Z21"/>
    <mergeCell ref="AA20:AA21"/>
    <mergeCell ref="AB20:AB21"/>
    <mergeCell ref="T20:T21"/>
    <mergeCell ref="U20:U21"/>
    <mergeCell ref="AC20:AC21"/>
    <mergeCell ref="AD20:AD21"/>
    <mergeCell ref="AE20:AE21"/>
    <mergeCell ref="AJ23:AJ26"/>
    <mergeCell ref="AK23:AK26"/>
    <mergeCell ref="U25:U26"/>
    <mergeCell ref="AA23:AA26"/>
    <mergeCell ref="L25:L26"/>
    <mergeCell ref="M25:M26"/>
    <mergeCell ref="AF23:AF26"/>
    <mergeCell ref="AG23:AG26"/>
    <mergeCell ref="AH23:AH26"/>
    <mergeCell ref="AI23:AI2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43"/>
  <sheetViews>
    <sheetView showGridLines="0" zoomScale="70" zoomScaleNormal="70" workbookViewId="0">
      <selection activeCell="L12" sqref="L12:L13"/>
    </sheetView>
  </sheetViews>
  <sheetFormatPr baseColWidth="10" defaultColWidth="11.42578125" defaultRowHeight="14.25" x14ac:dyDescent="0.2"/>
  <cols>
    <col min="1" max="1" width="15.140625" style="426" customWidth="1"/>
    <col min="2" max="2" width="19.28515625" style="426" customWidth="1"/>
    <col min="3" max="3" width="15" style="426" customWidth="1"/>
    <col min="4" max="4" width="15.28515625" style="426" customWidth="1"/>
    <col min="5" max="5" width="14.42578125" style="426" customWidth="1"/>
    <col min="6" max="6" width="13.85546875" style="426" customWidth="1"/>
    <col min="7" max="7" width="11.5703125" style="426" customWidth="1"/>
    <col min="8" max="8" width="33.42578125" style="426" customWidth="1"/>
    <col min="9" max="9" width="20" style="426" customWidth="1"/>
    <col min="10" max="10" width="18.5703125" style="426" hidden="1" customWidth="1"/>
    <col min="11" max="11" width="23.5703125" style="426" customWidth="1"/>
    <col min="12" max="12" width="22.140625" style="426" customWidth="1"/>
    <col min="13" max="13" width="33.7109375" style="426" customWidth="1"/>
    <col min="14" max="14" width="17.5703125" style="426" customWidth="1"/>
    <col min="15" max="15" width="25.7109375" style="426" customWidth="1"/>
    <col min="16" max="16" width="23.7109375" style="426" customWidth="1"/>
    <col min="17" max="17" width="32.85546875" style="426" customWidth="1"/>
    <col min="18" max="18" width="20.5703125" style="426" customWidth="1"/>
    <col min="19" max="19" width="24" style="426" customWidth="1"/>
    <col min="20" max="20" width="11.42578125" style="426"/>
    <col min="21" max="21" width="22.7109375" style="426" customWidth="1"/>
    <col min="22" max="26" width="11.42578125" style="426"/>
    <col min="27" max="27" width="11.7109375" style="426" customWidth="1"/>
    <col min="28" max="28" width="4.85546875" style="426" customWidth="1"/>
    <col min="29" max="29" width="5.28515625" style="426" customWidth="1"/>
    <col min="30" max="30" width="4.28515625" style="426" customWidth="1"/>
    <col min="31" max="31" width="3.7109375" style="426" customWidth="1"/>
    <col min="32" max="33" width="4.140625" style="426" customWidth="1"/>
    <col min="34" max="34" width="3.7109375" style="426" customWidth="1"/>
    <col min="35" max="36" width="4.42578125" style="426" customWidth="1"/>
    <col min="37" max="37" width="11.42578125" style="426" customWidth="1"/>
    <col min="38" max="38" width="12.85546875" style="426" customWidth="1"/>
    <col min="39" max="39" width="13.7109375" style="426" customWidth="1"/>
    <col min="40" max="40" width="20.42578125" style="426" customWidth="1"/>
    <col min="41" max="16384" width="11.42578125" style="426"/>
  </cols>
  <sheetData>
    <row r="1" spans="1:40" ht="15" customHeight="1" x14ac:dyDescent="0.2">
      <c r="A1" s="3619" t="s">
        <v>1974</v>
      </c>
      <c r="B1" s="3619"/>
      <c r="C1" s="3619"/>
      <c r="D1" s="3619"/>
      <c r="E1" s="3619"/>
      <c r="F1" s="3619"/>
      <c r="G1" s="3619"/>
      <c r="H1" s="3619"/>
      <c r="I1" s="3619"/>
      <c r="J1" s="3619"/>
      <c r="K1" s="3619"/>
      <c r="L1" s="3619"/>
      <c r="M1" s="3619"/>
      <c r="N1" s="3619"/>
      <c r="O1" s="3619"/>
      <c r="P1" s="3619"/>
      <c r="Q1" s="3619"/>
      <c r="R1" s="3619"/>
      <c r="S1" s="3619"/>
      <c r="T1" s="3619"/>
      <c r="U1" s="3619"/>
      <c r="V1" s="3619"/>
      <c r="W1" s="3619"/>
      <c r="X1" s="3619"/>
      <c r="Y1" s="3619"/>
      <c r="Z1" s="3619"/>
      <c r="AA1" s="3619"/>
      <c r="AB1" s="3619"/>
      <c r="AC1" s="3619"/>
      <c r="AD1" s="3619"/>
      <c r="AE1" s="3619"/>
      <c r="AF1" s="3619"/>
      <c r="AG1" s="3619"/>
      <c r="AH1" s="3619"/>
      <c r="AI1" s="3619"/>
      <c r="AJ1" s="3619"/>
      <c r="AK1" s="3619"/>
      <c r="AL1" s="3619"/>
      <c r="AM1" s="168" t="s">
        <v>0</v>
      </c>
      <c r="AN1" s="168" t="s">
        <v>248</v>
      </c>
    </row>
    <row r="2" spans="1:40" ht="19.5" customHeight="1" x14ac:dyDescent="0.2">
      <c r="A2" s="3619"/>
      <c r="B2" s="3619"/>
      <c r="C2" s="3619"/>
      <c r="D2" s="3619"/>
      <c r="E2" s="3619"/>
      <c r="F2" s="3619"/>
      <c r="G2" s="3619"/>
      <c r="H2" s="3619"/>
      <c r="I2" s="3619"/>
      <c r="J2" s="3619"/>
      <c r="K2" s="3619"/>
      <c r="L2" s="3619"/>
      <c r="M2" s="3619"/>
      <c r="N2" s="3619"/>
      <c r="O2" s="3619"/>
      <c r="P2" s="3619"/>
      <c r="Q2" s="3619"/>
      <c r="R2" s="3619"/>
      <c r="S2" s="3619"/>
      <c r="T2" s="3619"/>
      <c r="U2" s="3619"/>
      <c r="V2" s="3619"/>
      <c r="W2" s="3619"/>
      <c r="X2" s="3619"/>
      <c r="Y2" s="3619"/>
      <c r="Z2" s="3619"/>
      <c r="AA2" s="3619"/>
      <c r="AB2" s="3619"/>
      <c r="AC2" s="3619"/>
      <c r="AD2" s="3619"/>
      <c r="AE2" s="3619"/>
      <c r="AF2" s="3619"/>
      <c r="AG2" s="3619"/>
      <c r="AH2" s="3619"/>
      <c r="AI2" s="3619"/>
      <c r="AJ2" s="3619"/>
      <c r="AK2" s="3619"/>
      <c r="AL2" s="3619"/>
      <c r="AM2" s="169" t="s">
        <v>2</v>
      </c>
      <c r="AN2" s="168" t="s">
        <v>77</v>
      </c>
    </row>
    <row r="3" spans="1:40" ht="20.25" customHeight="1" x14ac:dyDescent="0.2">
      <c r="A3" s="3619"/>
      <c r="B3" s="3619"/>
      <c r="C3" s="3619"/>
      <c r="D3" s="3619"/>
      <c r="E3" s="3619"/>
      <c r="F3" s="3619"/>
      <c r="G3" s="3619"/>
      <c r="H3" s="3619"/>
      <c r="I3" s="3619"/>
      <c r="J3" s="3619"/>
      <c r="K3" s="3619"/>
      <c r="L3" s="3619"/>
      <c r="M3" s="3619"/>
      <c r="N3" s="3619"/>
      <c r="O3" s="3619"/>
      <c r="P3" s="3619"/>
      <c r="Q3" s="3619"/>
      <c r="R3" s="3619"/>
      <c r="S3" s="3619"/>
      <c r="T3" s="3619"/>
      <c r="U3" s="3619"/>
      <c r="V3" s="3619"/>
      <c r="W3" s="3619"/>
      <c r="X3" s="3619"/>
      <c r="Y3" s="3619"/>
      <c r="Z3" s="3619"/>
      <c r="AA3" s="3619"/>
      <c r="AB3" s="3619"/>
      <c r="AC3" s="3619"/>
      <c r="AD3" s="3619"/>
      <c r="AE3" s="3619"/>
      <c r="AF3" s="3619"/>
      <c r="AG3" s="3619"/>
      <c r="AH3" s="3619"/>
      <c r="AI3" s="3619"/>
      <c r="AJ3" s="3619"/>
      <c r="AK3" s="3619"/>
      <c r="AL3" s="3619"/>
      <c r="AM3" s="168" t="s">
        <v>4</v>
      </c>
      <c r="AN3" s="170" t="s">
        <v>5</v>
      </c>
    </row>
    <row r="4" spans="1:40" ht="20.25" customHeight="1" x14ac:dyDescent="0.2">
      <c r="A4" s="3619"/>
      <c r="B4" s="3619"/>
      <c r="C4" s="3619"/>
      <c r="D4" s="3619"/>
      <c r="E4" s="3619"/>
      <c r="F4" s="3619"/>
      <c r="G4" s="3619"/>
      <c r="H4" s="3619"/>
      <c r="I4" s="3619"/>
      <c r="J4" s="3619"/>
      <c r="K4" s="3619"/>
      <c r="L4" s="3619"/>
      <c r="M4" s="3619"/>
      <c r="N4" s="3619"/>
      <c r="O4" s="3619"/>
      <c r="P4" s="3619"/>
      <c r="Q4" s="3619"/>
      <c r="R4" s="3619"/>
      <c r="S4" s="3619"/>
      <c r="T4" s="3619"/>
      <c r="U4" s="3619"/>
      <c r="V4" s="3619"/>
      <c r="W4" s="3619"/>
      <c r="X4" s="3619"/>
      <c r="Y4" s="3619"/>
      <c r="Z4" s="3619"/>
      <c r="AA4" s="3619"/>
      <c r="AB4" s="3619"/>
      <c r="AC4" s="3619"/>
      <c r="AD4" s="3619"/>
      <c r="AE4" s="3619"/>
      <c r="AF4" s="3619"/>
      <c r="AG4" s="3619"/>
      <c r="AH4" s="3619"/>
      <c r="AI4" s="3619"/>
      <c r="AJ4" s="3619"/>
      <c r="AK4" s="3619"/>
      <c r="AL4" s="3619"/>
      <c r="AM4" s="1239" t="s">
        <v>6</v>
      </c>
      <c r="AN4" s="1240" t="s">
        <v>7</v>
      </c>
    </row>
    <row r="5" spans="1:40" ht="15" customHeight="1" x14ac:dyDescent="0.2">
      <c r="A5" s="3606" t="s">
        <v>8</v>
      </c>
      <c r="B5" s="3607"/>
      <c r="C5" s="3607"/>
      <c r="D5" s="3607"/>
      <c r="E5" s="3607"/>
      <c r="F5" s="3607"/>
      <c r="G5" s="3607"/>
      <c r="H5" s="3607"/>
      <c r="I5" s="3607"/>
      <c r="J5" s="3608"/>
      <c r="K5" s="3612" t="s">
        <v>9</v>
      </c>
      <c r="L5" s="3613"/>
      <c r="M5" s="3613"/>
      <c r="N5" s="3613"/>
      <c r="O5" s="3613"/>
      <c r="P5" s="3613"/>
      <c r="Q5" s="3613"/>
      <c r="R5" s="3613"/>
      <c r="S5" s="3613"/>
      <c r="T5" s="3613"/>
      <c r="U5" s="3613"/>
      <c r="V5" s="3613"/>
      <c r="W5" s="3613"/>
      <c r="X5" s="3613"/>
      <c r="Y5" s="3613"/>
      <c r="Z5" s="3613"/>
      <c r="AA5" s="3613"/>
      <c r="AB5" s="3613"/>
      <c r="AC5" s="3613"/>
      <c r="AD5" s="3613"/>
      <c r="AE5" s="3613"/>
      <c r="AF5" s="3613"/>
      <c r="AG5" s="3613"/>
      <c r="AH5" s="3613"/>
      <c r="AI5" s="3613"/>
      <c r="AJ5" s="3613"/>
      <c r="AK5" s="3614"/>
      <c r="AL5" s="3620"/>
      <c r="AM5" s="3621"/>
      <c r="AN5" s="3622"/>
    </row>
    <row r="6" spans="1:40" ht="15" customHeight="1" x14ac:dyDescent="0.2">
      <c r="A6" s="3609"/>
      <c r="B6" s="3610"/>
      <c r="C6" s="3610"/>
      <c r="D6" s="3610"/>
      <c r="E6" s="3610"/>
      <c r="F6" s="3610"/>
      <c r="G6" s="3610"/>
      <c r="H6" s="3610"/>
      <c r="I6" s="3610"/>
      <c r="J6" s="3611"/>
      <c r="K6" s="3612"/>
      <c r="L6" s="3613"/>
      <c r="M6" s="3613"/>
      <c r="N6" s="3613"/>
      <c r="O6" s="3613"/>
      <c r="P6" s="3613"/>
      <c r="Q6" s="3613"/>
      <c r="R6" s="3613"/>
      <c r="S6" s="3613"/>
      <c r="T6" s="3613"/>
      <c r="U6" s="3614"/>
      <c r="V6" s="3612" t="s">
        <v>1736</v>
      </c>
      <c r="W6" s="3613"/>
      <c r="X6" s="3613"/>
      <c r="Y6" s="3613"/>
      <c r="Z6" s="3613"/>
      <c r="AA6" s="3613"/>
      <c r="AB6" s="3613"/>
      <c r="AC6" s="3613"/>
      <c r="AD6" s="3613"/>
      <c r="AE6" s="3613"/>
      <c r="AF6" s="3613"/>
      <c r="AG6" s="3613"/>
      <c r="AH6" s="3613"/>
      <c r="AI6" s="3613"/>
      <c r="AJ6" s="3613"/>
      <c r="AK6" s="3614"/>
      <c r="AL6" s="3623" t="s">
        <v>32</v>
      </c>
      <c r="AM6" s="3623" t="s">
        <v>33</v>
      </c>
      <c r="AN6" s="3626" t="s">
        <v>34</v>
      </c>
    </row>
    <row r="7" spans="1:40" ht="15" customHeight="1" x14ac:dyDescent="0.2">
      <c r="A7" s="3570" t="s">
        <v>11</v>
      </c>
      <c r="B7" s="3570" t="s">
        <v>1737</v>
      </c>
      <c r="C7" s="3570" t="s">
        <v>11</v>
      </c>
      <c r="D7" s="3570" t="s">
        <v>1738</v>
      </c>
      <c r="E7" s="3570" t="s">
        <v>11</v>
      </c>
      <c r="F7" s="3570" t="s">
        <v>1739</v>
      </c>
      <c r="G7" s="3570" t="s">
        <v>11</v>
      </c>
      <c r="H7" s="3572" t="s">
        <v>1740</v>
      </c>
      <c r="I7" s="3572" t="s">
        <v>16</v>
      </c>
      <c r="J7" s="3572" t="s">
        <v>17</v>
      </c>
      <c r="K7" s="3572" t="s">
        <v>18</v>
      </c>
      <c r="L7" s="3572" t="s">
        <v>1741</v>
      </c>
      <c r="M7" s="3572" t="s">
        <v>9</v>
      </c>
      <c r="N7" s="3572" t="s">
        <v>20</v>
      </c>
      <c r="O7" s="3572" t="s">
        <v>1742</v>
      </c>
      <c r="P7" s="3572" t="s">
        <v>22</v>
      </c>
      <c r="Q7" s="3572" t="s">
        <v>23</v>
      </c>
      <c r="R7" s="3572" t="s">
        <v>24</v>
      </c>
      <c r="S7" s="3626" t="s">
        <v>21</v>
      </c>
      <c r="T7" s="3572" t="s">
        <v>11</v>
      </c>
      <c r="U7" s="3572" t="s">
        <v>26</v>
      </c>
      <c r="V7" s="3629" t="s">
        <v>27</v>
      </c>
      <c r="W7" s="3630"/>
      <c r="X7" s="3577" t="s">
        <v>28</v>
      </c>
      <c r="Y7" s="3578"/>
      <c r="Z7" s="3578"/>
      <c r="AA7" s="3579"/>
      <c r="AB7" s="3574" t="s">
        <v>29</v>
      </c>
      <c r="AC7" s="3575"/>
      <c r="AD7" s="3575"/>
      <c r="AE7" s="3575"/>
      <c r="AF7" s="3575"/>
      <c r="AG7" s="3576"/>
      <c r="AH7" s="3577" t="s">
        <v>30</v>
      </c>
      <c r="AI7" s="3578"/>
      <c r="AJ7" s="3579"/>
      <c r="AK7" s="873" t="s">
        <v>31</v>
      </c>
      <c r="AL7" s="3624"/>
      <c r="AM7" s="3624"/>
      <c r="AN7" s="3627"/>
    </row>
    <row r="8" spans="1:40" ht="127.5" customHeight="1" x14ac:dyDescent="0.2">
      <c r="A8" s="3571"/>
      <c r="B8" s="3571"/>
      <c r="C8" s="3571"/>
      <c r="D8" s="3571"/>
      <c r="E8" s="3571"/>
      <c r="F8" s="3571"/>
      <c r="G8" s="3571"/>
      <c r="H8" s="3573"/>
      <c r="I8" s="3573"/>
      <c r="J8" s="3573"/>
      <c r="K8" s="3573"/>
      <c r="L8" s="3573"/>
      <c r="M8" s="3573"/>
      <c r="N8" s="3573"/>
      <c r="O8" s="3573"/>
      <c r="P8" s="3573"/>
      <c r="Q8" s="3573"/>
      <c r="R8" s="3573"/>
      <c r="S8" s="3628"/>
      <c r="T8" s="3573"/>
      <c r="U8" s="3573"/>
      <c r="V8" s="1149" t="s">
        <v>35</v>
      </c>
      <c r="W8" s="1150" t="s">
        <v>36</v>
      </c>
      <c r="X8" s="1151" t="s">
        <v>37</v>
      </c>
      <c r="Y8" s="1151" t="s">
        <v>78</v>
      </c>
      <c r="Z8" s="1241" t="s">
        <v>1988</v>
      </c>
      <c r="AA8" s="1151" t="s">
        <v>80</v>
      </c>
      <c r="AB8" s="1241" t="s">
        <v>41</v>
      </c>
      <c r="AC8" s="1241" t="s">
        <v>42</v>
      </c>
      <c r="AD8" s="1241" t="s">
        <v>43</v>
      </c>
      <c r="AE8" s="1241" t="s">
        <v>44</v>
      </c>
      <c r="AF8" s="1241" t="s">
        <v>45</v>
      </c>
      <c r="AG8" s="1241" t="s">
        <v>46</v>
      </c>
      <c r="AH8" s="1241" t="s">
        <v>47</v>
      </c>
      <c r="AI8" s="1241" t="s">
        <v>48</v>
      </c>
      <c r="AJ8" s="1241" t="s">
        <v>49</v>
      </c>
      <c r="AK8" s="1241" t="s">
        <v>31</v>
      </c>
      <c r="AL8" s="3625"/>
      <c r="AM8" s="3625"/>
      <c r="AN8" s="3628"/>
    </row>
    <row r="9" spans="1:40" ht="27.75" customHeight="1" x14ac:dyDescent="0.2">
      <c r="A9" s="1242">
        <v>2</v>
      </c>
      <c r="B9" s="3580" t="s">
        <v>1176</v>
      </c>
      <c r="C9" s="3581"/>
      <c r="D9" s="3581"/>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9"/>
      <c r="AM9" s="239"/>
      <c r="AN9" s="240"/>
    </row>
    <row r="10" spans="1:40" ht="22.5" customHeight="1" x14ac:dyDescent="0.2">
      <c r="A10" s="1243"/>
      <c r="B10" s="1244"/>
      <c r="C10" s="1245">
        <v>4</v>
      </c>
      <c r="D10" s="3582" t="s">
        <v>1743</v>
      </c>
      <c r="E10" s="3583"/>
      <c r="F10" s="3583"/>
      <c r="G10" s="3583"/>
      <c r="H10" s="3583"/>
      <c r="I10" s="3583"/>
      <c r="J10" s="3583"/>
      <c r="K10" s="3583"/>
      <c r="L10" s="3583"/>
      <c r="M10" s="3583"/>
      <c r="N10" s="3583"/>
      <c r="O10" s="3583"/>
      <c r="P10" s="3583"/>
      <c r="Q10" s="3583"/>
      <c r="R10" s="3583"/>
      <c r="S10" s="3583"/>
      <c r="T10" s="3583"/>
      <c r="U10" s="3583"/>
      <c r="V10" s="3583"/>
      <c r="W10" s="3583"/>
      <c r="X10" s="3583"/>
      <c r="Y10" s="3583"/>
      <c r="Z10" s="3583"/>
      <c r="AA10" s="3583"/>
      <c r="AB10" s="3583"/>
      <c r="AC10" s="3583"/>
      <c r="AD10" s="3583"/>
      <c r="AE10" s="3583"/>
      <c r="AF10" s="3583"/>
      <c r="AG10" s="3583"/>
      <c r="AH10" s="3583"/>
      <c r="AI10" s="3583"/>
      <c r="AJ10" s="3583"/>
      <c r="AK10" s="3583"/>
      <c r="AL10" s="3583"/>
      <c r="AM10" s="3583"/>
      <c r="AN10" s="3584"/>
    </row>
    <row r="11" spans="1:40" ht="25.5" customHeight="1" x14ac:dyDescent="0.2">
      <c r="A11" s="1059"/>
      <c r="B11" s="1060"/>
      <c r="C11" s="1244"/>
      <c r="D11" s="1243"/>
      <c r="E11" s="241">
        <v>14</v>
      </c>
      <c r="F11" s="3585" t="s">
        <v>1744</v>
      </c>
      <c r="G11" s="3585"/>
      <c r="H11" s="3585"/>
      <c r="I11" s="3585"/>
      <c r="J11" s="3585"/>
      <c r="K11" s="3585"/>
      <c r="L11" s="3585"/>
      <c r="M11" s="3585"/>
      <c r="N11" s="3585"/>
      <c r="O11" s="3585"/>
      <c r="P11" s="3585"/>
      <c r="Q11" s="3585"/>
      <c r="R11" s="3585"/>
      <c r="S11" s="3585"/>
      <c r="T11" s="3585"/>
      <c r="U11" s="3585"/>
      <c r="V11" s="3585"/>
      <c r="W11" s="3585"/>
      <c r="X11" s="3585"/>
      <c r="Y11" s="3585"/>
      <c r="Z11" s="3585"/>
      <c r="AA11" s="3585"/>
      <c r="AB11" s="3585"/>
      <c r="AC11" s="3585"/>
      <c r="AD11" s="3585"/>
      <c r="AE11" s="3585"/>
      <c r="AF11" s="3585"/>
      <c r="AG11" s="3585"/>
      <c r="AH11" s="3585"/>
      <c r="AI11" s="3585"/>
      <c r="AJ11" s="3585"/>
      <c r="AK11" s="3585"/>
      <c r="AL11" s="3585"/>
      <c r="AM11" s="3585"/>
      <c r="AN11" s="3585"/>
    </row>
    <row r="12" spans="1:40" ht="56.25" customHeight="1" x14ac:dyDescent="0.2">
      <c r="A12" s="1061"/>
      <c r="B12" s="1062"/>
      <c r="C12" s="1061"/>
      <c r="D12" s="1062"/>
      <c r="E12" s="3555"/>
      <c r="F12" s="3586"/>
      <c r="G12" s="3588">
        <v>54</v>
      </c>
      <c r="H12" s="2282" t="s">
        <v>1745</v>
      </c>
      <c r="I12" s="2282" t="s">
        <v>1026</v>
      </c>
      <c r="J12" s="2280">
        <v>130</v>
      </c>
      <c r="K12" s="2280" t="s">
        <v>1746</v>
      </c>
      <c r="L12" s="2280" t="s">
        <v>1747</v>
      </c>
      <c r="M12" s="2282" t="s">
        <v>1748</v>
      </c>
      <c r="N12" s="2539">
        <f>+S12/O12</f>
        <v>1</v>
      </c>
      <c r="O12" s="3553">
        <f>+S12+S13</f>
        <v>218280000</v>
      </c>
      <c r="P12" s="2282" t="s">
        <v>1749</v>
      </c>
      <c r="Q12" s="2282" t="s">
        <v>1750</v>
      </c>
      <c r="R12" s="2509" t="s">
        <v>1751</v>
      </c>
      <c r="S12" s="3553">
        <v>218280000</v>
      </c>
      <c r="T12" s="3615">
        <v>53</v>
      </c>
      <c r="U12" s="3615" t="s">
        <v>2062</v>
      </c>
      <c r="V12" s="2458">
        <v>252272</v>
      </c>
      <c r="W12" s="2458">
        <v>257368</v>
      </c>
      <c r="X12" s="3550">
        <v>76446</v>
      </c>
      <c r="Y12" s="3550">
        <v>127410</v>
      </c>
      <c r="Z12" s="3550">
        <v>178374</v>
      </c>
      <c r="AA12" s="3550">
        <v>127410</v>
      </c>
      <c r="AB12" s="2458">
        <v>0</v>
      </c>
      <c r="AC12" s="2458">
        <v>0</v>
      </c>
      <c r="AD12" s="2458">
        <v>0</v>
      </c>
      <c r="AE12" s="2458">
        <v>0</v>
      </c>
      <c r="AF12" s="2458">
        <v>0</v>
      </c>
      <c r="AG12" s="2458">
        <v>0</v>
      </c>
      <c r="AH12" s="2458">
        <v>0</v>
      </c>
      <c r="AI12" s="2458">
        <v>0</v>
      </c>
      <c r="AJ12" s="2458">
        <v>0</v>
      </c>
      <c r="AK12" s="2458">
        <f>+X12+Y12+Z12+AA12</f>
        <v>509640</v>
      </c>
      <c r="AL12" s="3566">
        <v>43832</v>
      </c>
      <c r="AM12" s="3566">
        <v>44195</v>
      </c>
      <c r="AN12" s="2280" t="s">
        <v>1752</v>
      </c>
    </row>
    <row r="13" spans="1:40" ht="54.75" customHeight="1" x14ac:dyDescent="0.2">
      <c r="A13" s="1061"/>
      <c r="B13" s="1062"/>
      <c r="C13" s="1061"/>
      <c r="D13" s="1062"/>
      <c r="E13" s="3556"/>
      <c r="F13" s="3587"/>
      <c r="G13" s="3589"/>
      <c r="H13" s="2283"/>
      <c r="I13" s="2283"/>
      <c r="J13" s="2281"/>
      <c r="K13" s="2281"/>
      <c r="L13" s="2281"/>
      <c r="M13" s="2283"/>
      <c r="N13" s="3432"/>
      <c r="O13" s="3554"/>
      <c r="P13" s="2283"/>
      <c r="Q13" s="2283"/>
      <c r="R13" s="2985"/>
      <c r="S13" s="3554"/>
      <c r="T13" s="3616"/>
      <c r="U13" s="3616"/>
      <c r="V13" s="2459"/>
      <c r="W13" s="2459"/>
      <c r="X13" s="3551"/>
      <c r="Y13" s="3551"/>
      <c r="Z13" s="3551"/>
      <c r="AA13" s="3551"/>
      <c r="AB13" s="2459"/>
      <c r="AC13" s="2459"/>
      <c r="AD13" s="2459"/>
      <c r="AE13" s="2459"/>
      <c r="AF13" s="2459"/>
      <c r="AG13" s="2459"/>
      <c r="AH13" s="2459"/>
      <c r="AI13" s="2459"/>
      <c r="AJ13" s="2459"/>
      <c r="AK13" s="2459"/>
      <c r="AL13" s="3569"/>
      <c r="AM13" s="3569"/>
      <c r="AN13" s="2281"/>
    </row>
    <row r="14" spans="1:40" ht="30" customHeight="1" x14ac:dyDescent="0.2">
      <c r="A14" s="1059"/>
      <c r="B14" s="1060"/>
      <c r="C14" s="1060"/>
      <c r="D14" s="1059"/>
      <c r="E14" s="241">
        <v>15</v>
      </c>
      <c r="F14" s="3585" t="s">
        <v>1753</v>
      </c>
      <c r="G14" s="3585"/>
      <c r="H14" s="3585"/>
      <c r="I14" s="3585"/>
      <c r="J14" s="3585"/>
      <c r="K14" s="1385"/>
      <c r="L14" s="1385"/>
      <c r="M14" s="242"/>
      <c r="N14" s="1385"/>
      <c r="O14" s="1906"/>
      <c r="P14" s="242"/>
      <c r="Q14" s="242"/>
      <c r="R14" s="1385"/>
      <c r="S14" s="1906"/>
      <c r="T14" s="1385"/>
      <c r="U14" s="1385"/>
      <c r="V14" s="2459"/>
      <c r="W14" s="2459"/>
      <c r="X14" s="3551"/>
      <c r="Y14" s="3551"/>
      <c r="Z14" s="3551"/>
      <c r="AA14" s="3551"/>
      <c r="AB14" s="2459"/>
      <c r="AC14" s="2459"/>
      <c r="AD14" s="2459"/>
      <c r="AE14" s="2459"/>
      <c r="AF14" s="2459"/>
      <c r="AG14" s="2459"/>
      <c r="AH14" s="2459"/>
      <c r="AI14" s="2459"/>
      <c r="AJ14" s="2459"/>
      <c r="AK14" s="2459"/>
      <c r="AL14" s="243"/>
      <c r="AM14" s="243"/>
      <c r="AN14" s="1385"/>
    </row>
    <row r="15" spans="1:40" ht="43.5" customHeight="1" x14ac:dyDescent="0.2">
      <c r="A15" s="1059"/>
      <c r="B15" s="1060"/>
      <c r="C15" s="1060"/>
      <c r="D15" s="1059"/>
      <c r="E15" s="3591"/>
      <c r="F15" s="3591"/>
      <c r="G15" s="3586">
        <v>59</v>
      </c>
      <c r="H15" s="2509" t="s">
        <v>1064</v>
      </c>
      <c r="I15" s="2509" t="s">
        <v>1065</v>
      </c>
      <c r="J15" s="3586">
        <v>12</v>
      </c>
      <c r="K15" s="3586" t="s">
        <v>1746</v>
      </c>
      <c r="L15" s="3586" t="s">
        <v>1747</v>
      </c>
      <c r="M15" s="2509" t="s">
        <v>1748</v>
      </c>
      <c r="N15" s="3595">
        <f>+(S15+S16)/O15</f>
        <v>0.21825182940257473</v>
      </c>
      <c r="O15" s="3553">
        <f>SUM(S15:S22)</f>
        <v>1896740115</v>
      </c>
      <c r="P15" s="2509" t="s">
        <v>1749</v>
      </c>
      <c r="Q15" s="2509" t="s">
        <v>1754</v>
      </c>
      <c r="R15" s="2509" t="s">
        <v>1755</v>
      </c>
      <c r="S15" s="3564">
        <v>413967000</v>
      </c>
      <c r="T15" s="3565" t="s">
        <v>970</v>
      </c>
      <c r="U15" s="3559" t="s">
        <v>2063</v>
      </c>
      <c r="V15" s="2459"/>
      <c r="W15" s="2459"/>
      <c r="X15" s="3551"/>
      <c r="Y15" s="3551"/>
      <c r="Z15" s="3551"/>
      <c r="AA15" s="3551"/>
      <c r="AB15" s="2459"/>
      <c r="AC15" s="2459"/>
      <c r="AD15" s="2459"/>
      <c r="AE15" s="2459"/>
      <c r="AF15" s="2459"/>
      <c r="AG15" s="2459"/>
      <c r="AH15" s="2459"/>
      <c r="AI15" s="2459"/>
      <c r="AJ15" s="2459"/>
      <c r="AK15" s="2459"/>
      <c r="AL15" s="3566">
        <v>43832</v>
      </c>
      <c r="AM15" s="3566">
        <v>44195</v>
      </c>
      <c r="AN15" s="2280" t="s">
        <v>1756</v>
      </c>
    </row>
    <row r="16" spans="1:40" ht="47.25" customHeight="1" x14ac:dyDescent="0.2">
      <c r="A16" s="1063"/>
      <c r="B16" s="1062"/>
      <c r="C16" s="1061"/>
      <c r="D16" s="1062"/>
      <c r="E16" s="3592"/>
      <c r="F16" s="3592"/>
      <c r="G16" s="3587"/>
      <c r="H16" s="2985"/>
      <c r="I16" s="2985"/>
      <c r="J16" s="3587"/>
      <c r="K16" s="3587"/>
      <c r="L16" s="3594"/>
      <c r="M16" s="2510"/>
      <c r="N16" s="3596"/>
      <c r="O16" s="3603"/>
      <c r="P16" s="2510"/>
      <c r="Q16" s="2510"/>
      <c r="R16" s="2985"/>
      <c r="S16" s="3564"/>
      <c r="T16" s="3565"/>
      <c r="U16" s="3560"/>
      <c r="V16" s="2459"/>
      <c r="W16" s="2459"/>
      <c r="X16" s="3551"/>
      <c r="Y16" s="3551"/>
      <c r="Z16" s="3551"/>
      <c r="AA16" s="3551"/>
      <c r="AB16" s="2459"/>
      <c r="AC16" s="2459"/>
      <c r="AD16" s="2459"/>
      <c r="AE16" s="2459"/>
      <c r="AF16" s="2459"/>
      <c r="AG16" s="2459"/>
      <c r="AH16" s="2459"/>
      <c r="AI16" s="2459"/>
      <c r="AJ16" s="2459"/>
      <c r="AK16" s="2459"/>
      <c r="AL16" s="3567"/>
      <c r="AM16" s="3567"/>
      <c r="AN16" s="3617"/>
    </row>
    <row r="17" spans="1:40" ht="40.5" customHeight="1" x14ac:dyDescent="0.2">
      <c r="A17" s="1063"/>
      <c r="B17" s="1062"/>
      <c r="C17" s="1061"/>
      <c r="D17" s="1062"/>
      <c r="E17" s="3592"/>
      <c r="F17" s="3592"/>
      <c r="G17" s="3597">
        <v>57</v>
      </c>
      <c r="H17" s="3562" t="s">
        <v>1049</v>
      </c>
      <c r="I17" s="3599" t="s">
        <v>1050</v>
      </c>
      <c r="J17" s="1384">
        <v>12</v>
      </c>
      <c r="K17" s="3597" t="s">
        <v>1746</v>
      </c>
      <c r="L17" s="3594"/>
      <c r="M17" s="2510"/>
      <c r="N17" s="3601">
        <f>(+S17+S18)/O15</f>
        <v>0.33333348886333858</v>
      </c>
      <c r="O17" s="3603"/>
      <c r="P17" s="2510"/>
      <c r="Q17" s="2510"/>
      <c r="R17" s="3562" t="s">
        <v>1757</v>
      </c>
      <c r="S17" s="1907">
        <v>413967000</v>
      </c>
      <c r="T17" s="244" t="s">
        <v>970</v>
      </c>
      <c r="U17" s="245" t="s">
        <v>2063</v>
      </c>
      <c r="V17" s="2459"/>
      <c r="W17" s="2459"/>
      <c r="X17" s="3551"/>
      <c r="Y17" s="3551"/>
      <c r="Z17" s="3551"/>
      <c r="AA17" s="3551"/>
      <c r="AB17" s="2459"/>
      <c r="AC17" s="2459"/>
      <c r="AD17" s="2459"/>
      <c r="AE17" s="2459"/>
      <c r="AF17" s="2459"/>
      <c r="AG17" s="2459"/>
      <c r="AH17" s="2459"/>
      <c r="AI17" s="2459"/>
      <c r="AJ17" s="2459"/>
      <c r="AK17" s="2459"/>
      <c r="AL17" s="3567"/>
      <c r="AM17" s="3567"/>
      <c r="AN17" s="3617"/>
    </row>
    <row r="18" spans="1:40" ht="48" customHeight="1" x14ac:dyDescent="0.2">
      <c r="A18" s="1063"/>
      <c r="B18" s="1062"/>
      <c r="C18" s="1061"/>
      <c r="D18" s="1062"/>
      <c r="E18" s="3592"/>
      <c r="F18" s="3592"/>
      <c r="G18" s="3598"/>
      <c r="H18" s="3563"/>
      <c r="I18" s="3600"/>
      <c r="J18" s="1384"/>
      <c r="K18" s="3598"/>
      <c r="L18" s="3594"/>
      <c r="M18" s="2510"/>
      <c r="N18" s="3602"/>
      <c r="O18" s="3603"/>
      <c r="P18" s="2510"/>
      <c r="Q18" s="2510"/>
      <c r="R18" s="3563"/>
      <c r="S18" s="1907">
        <v>218280000</v>
      </c>
      <c r="T18" s="244"/>
      <c r="U18" s="245" t="s">
        <v>2062</v>
      </c>
      <c r="V18" s="2459"/>
      <c r="W18" s="2459"/>
      <c r="X18" s="3551"/>
      <c r="Y18" s="3551"/>
      <c r="Z18" s="3551"/>
      <c r="AA18" s="3551"/>
      <c r="AB18" s="2459"/>
      <c r="AC18" s="2459"/>
      <c r="AD18" s="2459"/>
      <c r="AE18" s="2459"/>
      <c r="AF18" s="2459"/>
      <c r="AG18" s="2459"/>
      <c r="AH18" s="2459"/>
      <c r="AI18" s="2459"/>
      <c r="AJ18" s="2459"/>
      <c r="AK18" s="2459"/>
      <c r="AL18" s="3567"/>
      <c r="AM18" s="3567"/>
      <c r="AN18" s="3617"/>
    </row>
    <row r="19" spans="1:40" ht="48.75" customHeight="1" x14ac:dyDescent="0.2">
      <c r="A19" s="1063"/>
      <c r="B19" s="1062"/>
      <c r="C19" s="1061"/>
      <c r="D19" s="1062"/>
      <c r="E19" s="3592"/>
      <c r="F19" s="3592"/>
      <c r="G19" s="3586">
        <v>60</v>
      </c>
      <c r="H19" s="2509" t="s">
        <v>1758</v>
      </c>
      <c r="I19" s="2509" t="s">
        <v>1759</v>
      </c>
      <c r="J19" s="3586">
        <v>12</v>
      </c>
      <c r="K19" s="3586" t="s">
        <v>1746</v>
      </c>
      <c r="L19" s="3594"/>
      <c r="M19" s="2510"/>
      <c r="N19" s="3595">
        <f>(+S19+S20)/O15</f>
        <v>0.11508165946076382</v>
      </c>
      <c r="O19" s="3603"/>
      <c r="P19" s="2510"/>
      <c r="Q19" s="2510"/>
      <c r="R19" s="2509" t="s">
        <v>1760</v>
      </c>
      <c r="S19" s="3553">
        <v>218280000</v>
      </c>
      <c r="T19" s="3555"/>
      <c r="U19" s="3557" t="s">
        <v>2062</v>
      </c>
      <c r="V19" s="2459"/>
      <c r="W19" s="2459"/>
      <c r="X19" s="3551"/>
      <c r="Y19" s="3551"/>
      <c r="Z19" s="3551"/>
      <c r="AA19" s="3551"/>
      <c r="AB19" s="2459"/>
      <c r="AC19" s="2459"/>
      <c r="AD19" s="2459"/>
      <c r="AE19" s="2459"/>
      <c r="AF19" s="2459"/>
      <c r="AG19" s="2459"/>
      <c r="AH19" s="2459"/>
      <c r="AI19" s="2459"/>
      <c r="AJ19" s="2459"/>
      <c r="AK19" s="2459"/>
      <c r="AL19" s="3567"/>
      <c r="AM19" s="3567"/>
      <c r="AN19" s="3617"/>
    </row>
    <row r="20" spans="1:40" ht="44.25" customHeight="1" x14ac:dyDescent="0.2">
      <c r="A20" s="1063"/>
      <c r="B20" s="1387"/>
      <c r="C20" s="1063"/>
      <c r="D20" s="1316"/>
      <c r="E20" s="3592"/>
      <c r="F20" s="3592"/>
      <c r="G20" s="3587"/>
      <c r="H20" s="2985"/>
      <c r="I20" s="2985"/>
      <c r="J20" s="3587"/>
      <c r="K20" s="3587"/>
      <c r="L20" s="3594"/>
      <c r="M20" s="2510"/>
      <c r="N20" s="3596"/>
      <c r="O20" s="3603"/>
      <c r="P20" s="2510"/>
      <c r="Q20" s="2510"/>
      <c r="R20" s="2985"/>
      <c r="S20" s="3554"/>
      <c r="T20" s="3556"/>
      <c r="U20" s="3558"/>
      <c r="V20" s="2459"/>
      <c r="W20" s="2459"/>
      <c r="X20" s="3551"/>
      <c r="Y20" s="3551"/>
      <c r="Z20" s="3551"/>
      <c r="AA20" s="3551"/>
      <c r="AB20" s="2459"/>
      <c r="AC20" s="2459"/>
      <c r="AD20" s="2459"/>
      <c r="AE20" s="2459"/>
      <c r="AF20" s="2459"/>
      <c r="AG20" s="2459"/>
      <c r="AH20" s="2459"/>
      <c r="AI20" s="2459"/>
      <c r="AJ20" s="2459"/>
      <c r="AK20" s="2459"/>
      <c r="AL20" s="3567"/>
      <c r="AM20" s="3567"/>
      <c r="AN20" s="3617"/>
    </row>
    <row r="21" spans="1:40" ht="37.5" customHeight="1" x14ac:dyDescent="0.2">
      <c r="A21" s="1063"/>
      <c r="B21" s="1387"/>
      <c r="C21" s="1063"/>
      <c r="D21" s="1316"/>
      <c r="E21" s="3592"/>
      <c r="F21" s="3592"/>
      <c r="G21" s="3586">
        <v>63</v>
      </c>
      <c r="H21" s="2509" t="s">
        <v>1077</v>
      </c>
      <c r="I21" s="2509" t="s">
        <v>1078</v>
      </c>
      <c r="J21" s="3586">
        <v>250</v>
      </c>
      <c r="K21" s="3586" t="s">
        <v>1746</v>
      </c>
      <c r="L21" s="3594"/>
      <c r="M21" s="2510"/>
      <c r="N21" s="3595">
        <f>+(S21+S22)/O15</f>
        <v>0.3333330222733229</v>
      </c>
      <c r="O21" s="3603"/>
      <c r="P21" s="2510"/>
      <c r="Q21" s="2510"/>
      <c r="R21" s="2509" t="s">
        <v>1761</v>
      </c>
      <c r="S21" s="1907">
        <v>413966115</v>
      </c>
      <c r="T21" s="244" t="s">
        <v>970</v>
      </c>
      <c r="U21" s="245" t="s">
        <v>2063</v>
      </c>
      <c r="V21" s="2459"/>
      <c r="W21" s="2459"/>
      <c r="X21" s="3551"/>
      <c r="Y21" s="3551"/>
      <c r="Z21" s="3551"/>
      <c r="AA21" s="3551"/>
      <c r="AB21" s="2459"/>
      <c r="AC21" s="2459"/>
      <c r="AD21" s="2459"/>
      <c r="AE21" s="2459"/>
      <c r="AF21" s="2459"/>
      <c r="AG21" s="2459"/>
      <c r="AH21" s="2459"/>
      <c r="AI21" s="2459"/>
      <c r="AJ21" s="2459"/>
      <c r="AK21" s="2459"/>
      <c r="AL21" s="3567"/>
      <c r="AM21" s="3567"/>
      <c r="AN21" s="3617"/>
    </row>
    <row r="22" spans="1:40" ht="48.75" customHeight="1" thickBot="1" x14ac:dyDescent="0.25">
      <c r="A22" s="1900"/>
      <c r="B22" s="1901"/>
      <c r="C22" s="1900"/>
      <c r="D22" s="1902"/>
      <c r="E22" s="3593"/>
      <c r="F22" s="3593"/>
      <c r="G22" s="3590"/>
      <c r="H22" s="3561"/>
      <c r="I22" s="3561"/>
      <c r="J22" s="3590"/>
      <c r="K22" s="3590"/>
      <c r="L22" s="3590"/>
      <c r="M22" s="3561"/>
      <c r="N22" s="3605"/>
      <c r="O22" s="3604"/>
      <c r="P22" s="3561"/>
      <c r="Q22" s="3561"/>
      <c r="R22" s="3561"/>
      <c r="S22" s="1908">
        <v>218280000</v>
      </c>
      <c r="T22" s="1912"/>
      <c r="U22" s="1913" t="s">
        <v>2062</v>
      </c>
      <c r="V22" s="3549"/>
      <c r="W22" s="3549"/>
      <c r="X22" s="3552"/>
      <c r="Y22" s="3552"/>
      <c r="Z22" s="3552"/>
      <c r="AA22" s="3552"/>
      <c r="AB22" s="3549"/>
      <c r="AC22" s="3549"/>
      <c r="AD22" s="3549"/>
      <c r="AE22" s="3549"/>
      <c r="AF22" s="3549"/>
      <c r="AG22" s="3549"/>
      <c r="AH22" s="3549"/>
      <c r="AI22" s="3549"/>
      <c r="AJ22" s="3549"/>
      <c r="AK22" s="3549"/>
      <c r="AL22" s="3568"/>
      <c r="AM22" s="3568"/>
      <c r="AN22" s="3618"/>
    </row>
    <row r="23" spans="1:40" ht="39" customHeight="1" thickBot="1" x14ac:dyDescent="0.25">
      <c r="A23" s="1903"/>
      <c r="B23" s="1904"/>
      <c r="C23" s="1904"/>
      <c r="D23" s="1904"/>
      <c r="E23" s="1905"/>
      <c r="F23" s="1904"/>
      <c r="G23" s="1905"/>
      <c r="H23" s="1904"/>
      <c r="I23" s="1904"/>
      <c r="J23" s="1904"/>
      <c r="K23" s="1904"/>
      <c r="L23" s="1904"/>
      <c r="M23" s="1904"/>
      <c r="N23" s="1719"/>
      <c r="O23" s="1911">
        <f>SUM(O12:O22)</f>
        <v>2115020115</v>
      </c>
      <c r="P23" s="1903"/>
      <c r="Q23" s="1904"/>
      <c r="R23" s="1910"/>
      <c r="S23" s="1909">
        <f>SUM(S12:S22)</f>
        <v>2115020115</v>
      </c>
      <c r="T23" s="1914"/>
      <c r="U23" s="1915"/>
      <c r="V23" s="1904"/>
      <c r="W23" s="1904"/>
      <c r="X23" s="1904"/>
      <c r="Y23" s="1904"/>
      <c r="Z23" s="1904"/>
      <c r="AA23" s="1904"/>
      <c r="AB23" s="1904"/>
      <c r="AC23" s="1904"/>
      <c r="AD23" s="1904"/>
      <c r="AE23" s="1904"/>
      <c r="AF23" s="1904"/>
      <c r="AG23" s="1904"/>
      <c r="AH23" s="1904"/>
      <c r="AI23" s="1904"/>
      <c r="AJ23" s="1904"/>
      <c r="AK23" s="1904"/>
      <c r="AL23" s="1916"/>
      <c r="AM23" s="1917"/>
      <c r="AN23" s="1918"/>
    </row>
    <row r="24" spans="1:40" x14ac:dyDescent="0.2">
      <c r="A24" s="246"/>
      <c r="B24" s="246"/>
      <c r="C24" s="246"/>
      <c r="D24" s="246"/>
      <c r="E24" s="247"/>
      <c r="F24" s="246"/>
      <c r="G24" s="247"/>
      <c r="H24" s="246"/>
      <c r="I24" s="246"/>
      <c r="J24" s="246"/>
      <c r="K24" s="246"/>
      <c r="L24" s="246"/>
      <c r="M24" s="246"/>
      <c r="N24" s="248"/>
      <c r="O24" s="246"/>
      <c r="P24" s="246"/>
      <c r="Q24" s="246"/>
      <c r="R24" s="249"/>
      <c r="S24" s="1438"/>
      <c r="T24" s="249"/>
      <c r="U24" s="249"/>
      <c r="V24" s="246"/>
      <c r="W24" s="246"/>
      <c r="X24" s="246"/>
      <c r="Y24" s="246"/>
      <c r="Z24" s="246"/>
      <c r="AA24" s="246"/>
      <c r="AB24" s="246"/>
      <c r="AC24" s="246"/>
      <c r="AD24" s="246"/>
      <c r="AE24" s="246"/>
      <c r="AF24" s="246"/>
      <c r="AG24" s="246"/>
      <c r="AH24" s="246"/>
      <c r="AI24" s="246"/>
      <c r="AJ24" s="246"/>
      <c r="AK24" s="246"/>
      <c r="AL24" s="250"/>
      <c r="AM24" s="251"/>
      <c r="AN24" s="246"/>
    </row>
    <row r="25" spans="1:40" x14ac:dyDescent="0.2">
      <c r="A25" s="246"/>
      <c r="B25" s="246"/>
      <c r="C25" s="246"/>
      <c r="D25" s="246"/>
      <c r="E25" s="247"/>
      <c r="F25" s="246"/>
      <c r="G25" s="247"/>
      <c r="H25" s="246"/>
      <c r="I25" s="246"/>
      <c r="J25" s="246"/>
      <c r="K25" s="246"/>
      <c r="L25" s="246"/>
      <c r="M25" s="246"/>
      <c r="N25" s="248"/>
      <c r="O25" s="246"/>
      <c r="P25" s="246"/>
      <c r="Q25" s="246"/>
      <c r="R25" s="249"/>
      <c r="S25" s="249"/>
      <c r="T25" s="249"/>
      <c r="U25" s="249"/>
      <c r="V25" s="246"/>
      <c r="W25" s="246"/>
      <c r="X25" s="246"/>
      <c r="Y25" s="246"/>
      <c r="Z25" s="246"/>
      <c r="AA25" s="246"/>
      <c r="AB25" s="246"/>
      <c r="AC25" s="246"/>
      <c r="AD25" s="246"/>
      <c r="AE25" s="246"/>
      <c r="AF25" s="246"/>
      <c r="AG25" s="246"/>
      <c r="AH25" s="246"/>
      <c r="AI25" s="246"/>
      <c r="AJ25" s="246"/>
      <c r="AK25" s="246"/>
      <c r="AL25" s="250"/>
      <c r="AM25" s="251"/>
      <c r="AN25" s="246"/>
    </row>
    <row r="26" spans="1:40" x14ac:dyDescent="0.2">
      <c r="A26" s="246"/>
      <c r="B26" s="246"/>
      <c r="C26" s="246"/>
      <c r="D26" s="246"/>
      <c r="E26" s="247"/>
      <c r="F26" s="246"/>
      <c r="G26" s="247"/>
      <c r="H26" s="246"/>
      <c r="I26" s="246"/>
      <c r="J26" s="246"/>
      <c r="K26" s="246"/>
      <c r="L26" s="246"/>
      <c r="M26" s="246"/>
      <c r="N26" s="248"/>
      <c r="O26" s="246"/>
      <c r="P26" s="246"/>
      <c r="Q26" s="246"/>
      <c r="R26" s="249"/>
      <c r="S26" s="249"/>
      <c r="T26" s="249"/>
      <c r="U26" s="249"/>
      <c r="V26" s="246"/>
      <c r="W26" s="246"/>
      <c r="X26" s="246"/>
      <c r="Y26" s="246"/>
      <c r="Z26" s="246"/>
      <c r="AA26" s="246"/>
      <c r="AB26" s="246"/>
      <c r="AC26" s="246"/>
      <c r="AD26" s="246"/>
      <c r="AE26" s="246"/>
      <c r="AF26" s="246"/>
      <c r="AG26" s="246"/>
      <c r="AH26" s="246"/>
      <c r="AI26" s="246"/>
      <c r="AJ26" s="246"/>
      <c r="AK26" s="246"/>
      <c r="AL26" s="250"/>
      <c r="AM26" s="251"/>
      <c r="AN26" s="246"/>
    </row>
    <row r="27" spans="1:40" x14ac:dyDescent="0.2">
      <c r="A27" s="246"/>
      <c r="B27" s="246"/>
      <c r="C27" s="246"/>
      <c r="D27" s="246"/>
      <c r="E27" s="247"/>
      <c r="F27" s="246"/>
      <c r="G27" s="247"/>
      <c r="H27" s="246"/>
      <c r="I27" s="246"/>
      <c r="J27" s="246"/>
      <c r="K27" s="246"/>
      <c r="L27" s="246"/>
      <c r="M27" s="246"/>
      <c r="N27" s="248"/>
      <c r="O27" s="246"/>
      <c r="P27" s="246"/>
      <c r="Q27" s="246"/>
      <c r="R27" s="249"/>
      <c r="S27" s="249"/>
      <c r="T27" s="249"/>
      <c r="U27" s="249"/>
      <c r="V27" s="246"/>
      <c r="W27" s="246"/>
      <c r="X27" s="246"/>
      <c r="Y27" s="246"/>
      <c r="Z27" s="246"/>
      <c r="AA27" s="246"/>
      <c r="AB27" s="246"/>
      <c r="AC27" s="246"/>
      <c r="AD27" s="246"/>
      <c r="AE27" s="246"/>
      <c r="AF27" s="246"/>
      <c r="AG27" s="246"/>
      <c r="AH27" s="246"/>
      <c r="AI27" s="246"/>
      <c r="AJ27" s="246"/>
      <c r="AK27" s="246"/>
      <c r="AL27" s="250"/>
      <c r="AM27" s="251"/>
      <c r="AN27" s="246"/>
    </row>
    <row r="28" spans="1:40" x14ac:dyDescent="0.2">
      <c r="A28" s="246"/>
      <c r="B28" s="246"/>
      <c r="C28" s="246"/>
      <c r="D28" s="246"/>
      <c r="E28" s="247"/>
      <c r="F28" s="246"/>
      <c r="G28" s="247"/>
      <c r="H28" s="246"/>
      <c r="I28" s="246"/>
      <c r="J28" s="246"/>
      <c r="K28" s="246"/>
      <c r="L28" s="246"/>
      <c r="M28" s="246"/>
      <c r="N28" s="248"/>
      <c r="O28" s="246"/>
      <c r="P28" s="246"/>
      <c r="Q28" s="246"/>
      <c r="R28" s="249"/>
      <c r="S28" s="249"/>
      <c r="T28" s="249"/>
      <c r="U28" s="249"/>
      <c r="V28" s="246"/>
      <c r="W28" s="246"/>
      <c r="X28" s="246"/>
      <c r="Y28" s="246"/>
      <c r="Z28" s="246"/>
      <c r="AA28" s="246"/>
      <c r="AB28" s="246"/>
      <c r="AC28" s="246"/>
      <c r="AD28" s="246"/>
      <c r="AE28" s="246"/>
      <c r="AF28" s="246"/>
      <c r="AG28" s="246"/>
      <c r="AH28" s="246"/>
      <c r="AI28" s="246"/>
      <c r="AJ28" s="246"/>
      <c r="AK28" s="246"/>
      <c r="AL28" s="250"/>
      <c r="AM28" s="251"/>
      <c r="AN28" s="246"/>
    </row>
    <row r="29" spans="1:40" x14ac:dyDescent="0.2">
      <c r="A29" s="246"/>
      <c r="B29" s="246"/>
      <c r="C29" s="246"/>
      <c r="D29" s="246"/>
      <c r="E29" s="247"/>
      <c r="F29" s="246"/>
      <c r="G29" s="247"/>
      <c r="H29" s="246"/>
      <c r="I29" s="246"/>
      <c r="J29" s="246"/>
      <c r="K29" s="246"/>
      <c r="L29" s="246"/>
      <c r="M29" s="246"/>
      <c r="N29" s="248"/>
      <c r="O29" s="246"/>
      <c r="P29" s="246"/>
      <c r="Q29" s="246"/>
      <c r="R29" s="249"/>
      <c r="S29" s="249"/>
      <c r="T29" s="249"/>
      <c r="U29" s="249"/>
      <c r="V29" s="246"/>
      <c r="W29" s="246"/>
      <c r="X29" s="246"/>
      <c r="Y29" s="246"/>
      <c r="Z29" s="246"/>
      <c r="AA29" s="246"/>
      <c r="AB29" s="246"/>
      <c r="AC29" s="246"/>
      <c r="AD29" s="246"/>
      <c r="AE29" s="246"/>
      <c r="AF29" s="246"/>
      <c r="AG29" s="246"/>
      <c r="AH29" s="246"/>
      <c r="AI29" s="246"/>
      <c r="AJ29" s="246"/>
      <c r="AK29" s="246"/>
      <c r="AL29" s="250"/>
      <c r="AM29" s="251"/>
      <c r="AN29" s="246"/>
    </row>
    <row r="30" spans="1:40" x14ac:dyDescent="0.2">
      <c r="A30" s="246"/>
      <c r="B30" s="246"/>
      <c r="C30" s="246"/>
      <c r="D30" s="246"/>
      <c r="E30" s="247"/>
      <c r="F30" s="246"/>
      <c r="G30" s="247"/>
      <c r="H30" s="246"/>
      <c r="I30" s="246"/>
      <c r="J30" s="246"/>
      <c r="K30" s="246"/>
      <c r="L30" s="246"/>
      <c r="M30" s="246"/>
      <c r="N30" s="248"/>
      <c r="O30" s="246"/>
      <c r="P30" s="246"/>
      <c r="Q30" s="246"/>
      <c r="R30" s="249"/>
      <c r="S30" s="249"/>
      <c r="T30" s="249"/>
      <c r="U30" s="249"/>
      <c r="V30" s="246"/>
      <c r="W30" s="246"/>
      <c r="X30" s="246"/>
      <c r="Y30" s="246"/>
      <c r="Z30" s="246"/>
      <c r="AA30" s="246"/>
      <c r="AB30" s="246"/>
      <c r="AC30" s="246"/>
      <c r="AD30" s="246"/>
      <c r="AE30" s="246"/>
      <c r="AF30" s="246"/>
      <c r="AG30" s="246"/>
      <c r="AH30" s="246"/>
      <c r="AI30" s="246"/>
      <c r="AJ30" s="246"/>
      <c r="AK30" s="246"/>
      <c r="AL30" s="250"/>
      <c r="AM30" s="251"/>
      <c r="AN30" s="246"/>
    </row>
    <row r="31" spans="1:40" x14ac:dyDescent="0.2">
      <c r="A31" s="246"/>
      <c r="B31" s="246"/>
      <c r="C31" s="246"/>
      <c r="D31" s="246"/>
      <c r="E31" s="247"/>
      <c r="F31" s="246"/>
      <c r="G31" s="247"/>
      <c r="H31" s="246"/>
      <c r="I31" s="246"/>
      <c r="J31" s="246"/>
      <c r="K31" s="246"/>
      <c r="L31" s="246"/>
      <c r="M31" s="246"/>
      <c r="N31" s="248"/>
      <c r="O31" s="246"/>
      <c r="P31" s="246"/>
      <c r="Q31" s="246"/>
      <c r="R31" s="249"/>
      <c r="S31" s="249"/>
      <c r="T31" s="249"/>
      <c r="U31" s="249"/>
      <c r="V31" s="246"/>
      <c r="W31" s="246"/>
      <c r="X31" s="246"/>
      <c r="Y31" s="246"/>
      <c r="Z31" s="246"/>
      <c r="AA31" s="246"/>
      <c r="AB31" s="246"/>
      <c r="AC31" s="246"/>
      <c r="AD31" s="246"/>
      <c r="AE31" s="246"/>
      <c r="AF31" s="246"/>
      <c r="AG31" s="246"/>
      <c r="AH31" s="246"/>
      <c r="AI31" s="246"/>
      <c r="AJ31" s="246"/>
      <c r="AK31" s="246"/>
      <c r="AL31" s="250"/>
      <c r="AM31" s="251"/>
      <c r="AN31" s="246"/>
    </row>
    <row r="32" spans="1:40" x14ac:dyDescent="0.2">
      <c r="A32" s="246"/>
      <c r="B32" s="246"/>
      <c r="C32" s="246"/>
      <c r="D32" s="246"/>
      <c r="E32" s="247"/>
      <c r="F32" s="246"/>
      <c r="G32" s="247"/>
      <c r="H32" s="246"/>
      <c r="I32" s="246"/>
      <c r="J32" s="246"/>
      <c r="K32" s="246"/>
      <c r="L32" s="246"/>
      <c r="M32" s="246"/>
      <c r="N32" s="248"/>
      <c r="O32" s="246"/>
      <c r="P32" s="246"/>
      <c r="Q32" s="246"/>
      <c r="R32" s="249"/>
      <c r="S32" s="249"/>
      <c r="T32" s="249"/>
      <c r="U32" s="249"/>
      <c r="V32" s="246"/>
      <c r="W32" s="246"/>
      <c r="X32" s="246"/>
      <c r="Y32" s="246"/>
      <c r="Z32" s="246"/>
      <c r="AA32" s="246"/>
      <c r="AB32" s="246"/>
      <c r="AC32" s="246"/>
      <c r="AD32" s="246"/>
      <c r="AE32" s="246"/>
      <c r="AF32" s="246"/>
      <c r="AG32" s="246"/>
      <c r="AH32" s="246"/>
      <c r="AI32" s="246"/>
      <c r="AJ32" s="246"/>
      <c r="AK32" s="246"/>
      <c r="AL32" s="250"/>
      <c r="AM32" s="251"/>
      <c r="AN32" s="246"/>
    </row>
    <row r="33" spans="1:40" x14ac:dyDescent="0.2">
      <c r="A33" s="246"/>
      <c r="B33" s="246"/>
      <c r="C33" s="246"/>
      <c r="D33" s="246"/>
      <c r="E33" s="247"/>
      <c r="F33" s="246"/>
      <c r="G33" s="247"/>
      <c r="H33" s="246"/>
      <c r="I33" s="246"/>
      <c r="J33" s="246"/>
      <c r="K33" s="246"/>
      <c r="L33" s="246"/>
      <c r="M33" s="246"/>
      <c r="N33" s="248"/>
      <c r="O33" s="246"/>
      <c r="P33" s="246"/>
      <c r="Q33" s="246"/>
      <c r="R33" s="249"/>
      <c r="S33" s="249"/>
      <c r="T33" s="249"/>
      <c r="U33" s="249"/>
      <c r="V33" s="246"/>
      <c r="W33" s="246"/>
      <c r="X33" s="246"/>
      <c r="Y33" s="246"/>
      <c r="Z33" s="246"/>
      <c r="AA33" s="246"/>
      <c r="AB33" s="246"/>
      <c r="AC33" s="246"/>
      <c r="AD33" s="246"/>
      <c r="AE33" s="246"/>
      <c r="AF33" s="246"/>
      <c r="AG33" s="246"/>
      <c r="AH33" s="246"/>
      <c r="AI33" s="246"/>
      <c r="AJ33" s="246"/>
      <c r="AK33" s="246"/>
      <c r="AL33" s="250"/>
      <c r="AM33" s="251"/>
      <c r="AN33" s="246"/>
    </row>
    <row r="34" spans="1:40" x14ac:dyDescent="0.2">
      <c r="A34" s="246"/>
      <c r="B34" s="246"/>
      <c r="C34" s="246"/>
      <c r="D34" s="246"/>
      <c r="E34" s="247"/>
      <c r="F34" s="246"/>
      <c r="G34" s="247"/>
      <c r="H34" s="246"/>
      <c r="I34" s="246"/>
      <c r="J34" s="246"/>
      <c r="K34" s="246"/>
      <c r="L34" s="246"/>
      <c r="M34" s="246"/>
      <c r="N34" s="248"/>
      <c r="O34" s="246"/>
      <c r="P34" s="246"/>
      <c r="Q34" s="246"/>
      <c r="R34" s="249"/>
      <c r="S34" s="249"/>
      <c r="T34" s="249"/>
      <c r="U34" s="249"/>
      <c r="V34" s="246"/>
      <c r="W34" s="246"/>
      <c r="X34" s="246"/>
      <c r="Y34" s="246"/>
      <c r="Z34" s="246"/>
      <c r="AA34" s="246"/>
      <c r="AB34" s="246"/>
      <c r="AC34" s="246"/>
      <c r="AD34" s="246"/>
      <c r="AE34" s="246"/>
      <c r="AF34" s="246"/>
      <c r="AG34" s="246"/>
      <c r="AH34" s="246"/>
      <c r="AI34" s="246"/>
      <c r="AJ34" s="246"/>
      <c r="AK34" s="246"/>
      <c r="AL34" s="250"/>
      <c r="AM34" s="251"/>
      <c r="AN34" s="246"/>
    </row>
    <row r="35" spans="1:40" x14ac:dyDescent="0.2">
      <c r="A35" s="246"/>
      <c r="B35" s="246"/>
      <c r="C35" s="246"/>
      <c r="D35" s="246"/>
      <c r="E35" s="247"/>
      <c r="F35" s="246"/>
      <c r="G35" s="247"/>
      <c r="H35" s="246"/>
      <c r="I35" s="246"/>
      <c r="J35" s="246"/>
      <c r="K35" s="246"/>
      <c r="L35" s="246"/>
      <c r="M35" s="246"/>
      <c r="N35" s="248"/>
      <c r="O35" s="246"/>
      <c r="P35" s="246"/>
      <c r="Q35" s="246"/>
      <c r="R35" s="249"/>
      <c r="S35" s="249"/>
      <c r="T35" s="249"/>
      <c r="U35" s="249"/>
      <c r="V35" s="246"/>
      <c r="W35" s="246"/>
      <c r="X35" s="246"/>
      <c r="Y35" s="246"/>
      <c r="Z35" s="246"/>
      <c r="AA35" s="246"/>
      <c r="AB35" s="246"/>
      <c r="AC35" s="246"/>
      <c r="AD35" s="246"/>
      <c r="AE35" s="246"/>
      <c r="AF35" s="246"/>
      <c r="AG35" s="246"/>
      <c r="AH35" s="246"/>
      <c r="AI35" s="246"/>
      <c r="AJ35" s="246"/>
      <c r="AK35" s="246"/>
      <c r="AL35" s="250"/>
      <c r="AM35" s="251"/>
      <c r="AN35" s="246"/>
    </row>
    <row r="36" spans="1:40" x14ac:dyDescent="0.2">
      <c r="A36" s="246"/>
      <c r="B36" s="246"/>
      <c r="C36" s="246"/>
      <c r="D36" s="246"/>
      <c r="E36" s="247"/>
      <c r="F36" s="246"/>
      <c r="G36" s="247"/>
      <c r="H36" s="246"/>
      <c r="I36" s="246"/>
      <c r="J36" s="246"/>
      <c r="K36" s="246"/>
      <c r="L36" s="246"/>
      <c r="M36" s="246"/>
      <c r="N36" s="248"/>
      <c r="O36" s="246"/>
      <c r="P36" s="246"/>
      <c r="Q36" s="246"/>
      <c r="R36" s="249"/>
      <c r="S36" s="249"/>
      <c r="T36" s="249"/>
      <c r="U36" s="249"/>
      <c r="V36" s="246"/>
      <c r="W36" s="246"/>
      <c r="X36" s="246"/>
      <c r="Y36" s="246"/>
      <c r="Z36" s="246"/>
      <c r="AA36" s="246"/>
      <c r="AB36" s="246"/>
      <c r="AC36" s="246"/>
      <c r="AD36" s="246"/>
      <c r="AE36" s="246"/>
      <c r="AF36" s="246"/>
      <c r="AG36" s="246"/>
      <c r="AH36" s="246"/>
      <c r="AI36" s="246"/>
      <c r="AJ36" s="246"/>
      <c r="AK36" s="246"/>
      <c r="AL36" s="250"/>
      <c r="AM36" s="251"/>
      <c r="AN36" s="246"/>
    </row>
    <row r="37" spans="1:40" x14ac:dyDescent="0.2">
      <c r="E37" s="1330"/>
      <c r="G37" s="1330"/>
      <c r="M37" s="501"/>
      <c r="Q37" s="434"/>
      <c r="R37" s="434"/>
      <c r="S37" s="434"/>
      <c r="AF37" s="252"/>
      <c r="AG37" s="253"/>
      <c r="AH37" s="254"/>
    </row>
    <row r="38" spans="1:40" ht="15" x14ac:dyDescent="0.25">
      <c r="A38" s="435" t="s">
        <v>1762</v>
      </c>
      <c r="E38" s="1330"/>
      <c r="G38" s="1330"/>
      <c r="M38" s="501"/>
      <c r="Q38" s="434"/>
      <c r="R38" s="434"/>
      <c r="S38" s="434"/>
      <c r="AF38" s="252"/>
      <c r="AG38" s="253"/>
      <c r="AH38" s="254"/>
    </row>
    <row r="39" spans="1:40" ht="15" x14ac:dyDescent="0.25">
      <c r="A39" s="435" t="s">
        <v>1763</v>
      </c>
      <c r="E39" s="1330"/>
      <c r="G39" s="1330"/>
      <c r="M39" s="501"/>
      <c r="Q39" s="434"/>
      <c r="R39" s="434"/>
      <c r="S39" s="434"/>
      <c r="AF39" s="252"/>
      <c r="AG39" s="253"/>
      <c r="AH39" s="254"/>
    </row>
    <row r="40" spans="1:40" x14ac:dyDescent="0.2">
      <c r="E40" s="1330"/>
      <c r="G40" s="1330"/>
      <c r="M40" s="501"/>
      <c r="Q40" s="434"/>
      <c r="R40" s="434"/>
      <c r="S40" s="434"/>
      <c r="AF40" s="252"/>
      <c r="AG40" s="253"/>
      <c r="AH40" s="254"/>
    </row>
    <row r="41" spans="1:40" x14ac:dyDescent="0.2">
      <c r="E41" s="1330"/>
      <c r="G41" s="1330"/>
      <c r="M41" s="501"/>
      <c r="Q41" s="434"/>
      <c r="R41" s="434"/>
      <c r="S41" s="434"/>
      <c r="AF41" s="252"/>
      <c r="AG41" s="253"/>
      <c r="AH41" s="254"/>
    </row>
    <row r="42" spans="1:40" x14ac:dyDescent="0.2">
      <c r="A42" s="255"/>
      <c r="E42" s="1330"/>
      <c r="G42" s="1330"/>
      <c r="M42" s="501"/>
      <c r="Q42" s="434"/>
      <c r="R42" s="434"/>
      <c r="S42" s="434"/>
      <c r="AF42" s="252"/>
      <c r="AG42" s="253"/>
      <c r="AH42" s="254"/>
    </row>
    <row r="43" spans="1:40" x14ac:dyDescent="0.2">
      <c r="A43" s="255"/>
      <c r="E43" s="1330"/>
      <c r="G43" s="1330"/>
      <c r="M43" s="501"/>
      <c r="Q43" s="434"/>
      <c r="R43" s="434"/>
      <c r="S43" s="434"/>
      <c r="AF43" s="252"/>
      <c r="AG43" s="253"/>
      <c r="AH43" s="254"/>
    </row>
  </sheetData>
  <sheetProtection algorithmName="SHA-512" hashValue="9vomxSmxakDkPZcE2MmZACtD3PyCQuko1y6pYbPcnlPJwbs7eMu6EimH+FN6+dXLkktSD/XPQ7yqTXZq6nczEQ==" saltValue="tiJM4zd3/eCdqpxS3mAwgg==" spinCount="100000" sheet="1" objects="1" scenarios="1"/>
  <mergeCells count="117">
    <mergeCell ref="A1:AL4"/>
    <mergeCell ref="K5:AK5"/>
    <mergeCell ref="AL5:AN5"/>
    <mergeCell ref="V6:AK6"/>
    <mergeCell ref="AL6:AL8"/>
    <mergeCell ref="AM6:AM8"/>
    <mergeCell ref="AN6:AN8"/>
    <mergeCell ref="H7:H8"/>
    <mergeCell ref="I7:I8"/>
    <mergeCell ref="V7:W7"/>
    <mergeCell ref="X7:AA7"/>
    <mergeCell ref="T7:T8"/>
    <mergeCell ref="J7:J8"/>
    <mergeCell ref="K7:K8"/>
    <mergeCell ref="L7:L8"/>
    <mergeCell ref="M7:M8"/>
    <mergeCell ref="N7:N8"/>
    <mergeCell ref="O7:O8"/>
    <mergeCell ref="P7:P8"/>
    <mergeCell ref="Q7:Q8"/>
    <mergeCell ref="R7:R8"/>
    <mergeCell ref="S7:S8"/>
    <mergeCell ref="AN12:AN13"/>
    <mergeCell ref="F14:J14"/>
    <mergeCell ref="A5:J6"/>
    <mergeCell ref="K6:U6"/>
    <mergeCell ref="H12:H13"/>
    <mergeCell ref="I12:I13"/>
    <mergeCell ref="AM12:AM13"/>
    <mergeCell ref="P12:P13"/>
    <mergeCell ref="J12:J13"/>
    <mergeCell ref="K12:K13"/>
    <mergeCell ref="L12:L13"/>
    <mergeCell ref="AF12:AF22"/>
    <mergeCell ref="T12:T13"/>
    <mergeCell ref="U12:U13"/>
    <mergeCell ref="N12:N13"/>
    <mergeCell ref="O12:O13"/>
    <mergeCell ref="W12:W22"/>
    <mergeCell ref="AN15:AN22"/>
    <mergeCell ref="G19:G20"/>
    <mergeCell ref="H19:H20"/>
    <mergeCell ref="I19:I20"/>
    <mergeCell ref="J19:J20"/>
    <mergeCell ref="K19:K20"/>
    <mergeCell ref="N19:N20"/>
    <mergeCell ref="N15:N16"/>
    <mergeCell ref="P15:P22"/>
    <mergeCell ref="Q15:Q22"/>
    <mergeCell ref="R15:R16"/>
    <mergeCell ref="M12:M13"/>
    <mergeCell ref="G21:G22"/>
    <mergeCell ref="G17:G18"/>
    <mergeCell ref="H17:H18"/>
    <mergeCell ref="I17:I18"/>
    <mergeCell ref="K17:K18"/>
    <mergeCell ref="N17:N18"/>
    <mergeCell ref="O15:O22"/>
    <mergeCell ref="H21:H22"/>
    <mergeCell ref="N21:N22"/>
    <mergeCell ref="Q12:Q13"/>
    <mergeCell ref="R12:R13"/>
    <mergeCell ref="E15:E22"/>
    <mergeCell ref="F15:F22"/>
    <mergeCell ref="G15:G16"/>
    <mergeCell ref="H15:H16"/>
    <mergeCell ref="I15:I16"/>
    <mergeCell ref="J15:J16"/>
    <mergeCell ref="K15:K16"/>
    <mergeCell ref="L15:L22"/>
    <mergeCell ref="M15:M22"/>
    <mergeCell ref="AL15:AL22"/>
    <mergeCell ref="AL12:AL13"/>
    <mergeCell ref="A7:A8"/>
    <mergeCell ref="D7:D8"/>
    <mergeCell ref="G7:G8"/>
    <mergeCell ref="B7:B8"/>
    <mergeCell ref="C7:C8"/>
    <mergeCell ref="E7:E8"/>
    <mergeCell ref="F7:F8"/>
    <mergeCell ref="U7:U8"/>
    <mergeCell ref="AB7:AG7"/>
    <mergeCell ref="AH7:AJ7"/>
    <mergeCell ref="B9:D9"/>
    <mergeCell ref="D10:AN10"/>
    <mergeCell ref="F11:AN11"/>
    <mergeCell ref="E12:E13"/>
    <mergeCell ref="F12:F13"/>
    <mergeCell ref="G12:G13"/>
    <mergeCell ref="AM15:AM22"/>
    <mergeCell ref="AA12:AA22"/>
    <mergeCell ref="AG12:AG22"/>
    <mergeCell ref="I21:I22"/>
    <mergeCell ref="J21:J22"/>
    <mergeCell ref="K21:K22"/>
    <mergeCell ref="AH12:AH22"/>
    <mergeCell ref="AI12:AI22"/>
    <mergeCell ref="AJ12:AJ22"/>
    <mergeCell ref="AK12:AK22"/>
    <mergeCell ref="X12:X22"/>
    <mergeCell ref="Y12:Y22"/>
    <mergeCell ref="Z12:Z22"/>
    <mergeCell ref="R19:R20"/>
    <mergeCell ref="S19:S20"/>
    <mergeCell ref="T19:T20"/>
    <mergeCell ref="U19:U20"/>
    <mergeCell ref="AB12:AB22"/>
    <mergeCell ref="AC12:AC22"/>
    <mergeCell ref="AD12:AD22"/>
    <mergeCell ref="AE12:AE22"/>
    <mergeCell ref="U15:U16"/>
    <mergeCell ref="R21:R22"/>
    <mergeCell ref="V12:V22"/>
    <mergeCell ref="R17:R18"/>
    <mergeCell ref="S15:S16"/>
    <mergeCell ref="T15:T16"/>
    <mergeCell ref="S12:S1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AQ21"/>
  <sheetViews>
    <sheetView showGridLines="0" zoomScale="70" zoomScaleNormal="70" workbookViewId="0">
      <selection activeCell="K13" sqref="K13"/>
    </sheetView>
  </sheetViews>
  <sheetFormatPr baseColWidth="10" defaultColWidth="11.42578125" defaultRowHeight="27" customHeight="1" x14ac:dyDescent="0.2"/>
  <cols>
    <col min="1" max="1" width="15.85546875" style="24" customWidth="1"/>
    <col min="2" max="2" width="4" style="426" customWidth="1"/>
    <col min="3" max="3" width="18.140625" style="426" customWidth="1"/>
    <col min="4" max="4" width="14.7109375" style="426" customWidth="1"/>
    <col min="5" max="5" width="10" style="426" customWidth="1"/>
    <col min="6" max="6" width="12.42578125" style="426" customWidth="1"/>
    <col min="7" max="7" width="12.28515625" style="426" customWidth="1"/>
    <col min="8" max="8" width="8.5703125" style="426" customWidth="1"/>
    <col min="9" max="9" width="17.5703125" style="426" customWidth="1"/>
    <col min="10" max="10" width="16.5703125" style="426" customWidth="1"/>
    <col min="11" max="11" width="25" style="25" customWidth="1"/>
    <col min="12" max="12" width="24.85546875" style="8" customWidth="1"/>
    <col min="13" max="13" width="14.85546875" style="8" hidden="1" customWidth="1"/>
    <col min="14" max="14" width="22.140625" style="8" customWidth="1"/>
    <col min="15" max="15" width="19.7109375" style="26" customWidth="1"/>
    <col min="16" max="16" width="19.42578125" style="25" customWidth="1"/>
    <col min="17" max="17" width="16.5703125" style="27" customWidth="1"/>
    <col min="18" max="18" width="24.85546875" style="30" bestFit="1" customWidth="1"/>
    <col min="19" max="19" width="29" style="25" customWidth="1"/>
    <col min="20" max="20" width="25.28515625" style="25" customWidth="1"/>
    <col min="21" max="21" width="25.7109375" style="25" customWidth="1"/>
    <col min="22" max="22" width="24.85546875" style="31" bestFit="1" customWidth="1"/>
    <col min="23" max="23" width="11.7109375" style="28" customWidth="1"/>
    <col min="24" max="24" width="11.85546875" style="500" customWidth="1"/>
    <col min="25" max="40" width="11.140625" style="426" customWidth="1"/>
    <col min="41" max="41" width="11.5703125" style="147" customWidth="1"/>
    <col min="42" max="42" width="19" style="29" customWidth="1"/>
    <col min="43" max="43" width="20.85546875" style="434" customWidth="1"/>
    <col min="44" max="16384" width="11.42578125" style="426"/>
  </cols>
  <sheetData>
    <row r="1" spans="1:43" ht="15" customHeight="1" x14ac:dyDescent="0.2">
      <c r="A1" s="2380" t="s">
        <v>1975</v>
      </c>
      <c r="B1" s="2436"/>
      <c r="C1" s="2436"/>
      <c r="D1" s="2436"/>
      <c r="E1" s="2436"/>
      <c r="F1" s="2436"/>
      <c r="G1" s="2436"/>
      <c r="H1" s="2436"/>
      <c r="I1" s="2436"/>
      <c r="J1" s="2436"/>
      <c r="K1" s="2436"/>
      <c r="L1" s="2436"/>
      <c r="M1" s="2436"/>
      <c r="N1" s="2436"/>
      <c r="O1" s="2436"/>
      <c r="P1" s="2436"/>
      <c r="Q1" s="2436"/>
      <c r="R1" s="2436"/>
      <c r="S1" s="2436"/>
      <c r="T1" s="2436"/>
      <c r="U1" s="2436"/>
      <c r="V1" s="2436"/>
      <c r="W1" s="2436"/>
      <c r="X1" s="2436"/>
      <c r="Y1" s="2436"/>
      <c r="Z1" s="2436"/>
      <c r="AA1" s="2436"/>
      <c r="AB1" s="2436"/>
      <c r="AC1" s="2436"/>
      <c r="AD1" s="2436"/>
      <c r="AE1" s="2436"/>
      <c r="AF1" s="2436"/>
      <c r="AG1" s="2436"/>
      <c r="AH1" s="2436"/>
      <c r="AI1" s="2436"/>
      <c r="AJ1" s="2436"/>
      <c r="AK1" s="2436"/>
      <c r="AL1" s="2436"/>
      <c r="AM1" s="2436"/>
      <c r="AN1" s="2436"/>
      <c r="AO1" s="2902"/>
      <c r="AP1" s="168" t="s">
        <v>0</v>
      </c>
      <c r="AQ1" s="168" t="s">
        <v>248</v>
      </c>
    </row>
    <row r="2" spans="1:43" ht="15" x14ac:dyDescent="0.2">
      <c r="A2" s="2436"/>
      <c r="B2" s="2436"/>
      <c r="C2" s="2436"/>
      <c r="D2" s="2436"/>
      <c r="E2" s="2436"/>
      <c r="F2" s="2436"/>
      <c r="G2" s="2436"/>
      <c r="H2" s="2436"/>
      <c r="I2" s="2436"/>
      <c r="J2" s="2436"/>
      <c r="K2" s="2436"/>
      <c r="L2" s="2436"/>
      <c r="M2" s="2436"/>
      <c r="N2" s="2436"/>
      <c r="O2" s="2436"/>
      <c r="P2" s="2436"/>
      <c r="Q2" s="2436"/>
      <c r="R2" s="2436"/>
      <c r="S2" s="2436"/>
      <c r="T2" s="2436"/>
      <c r="U2" s="2436"/>
      <c r="V2" s="2436"/>
      <c r="W2" s="2436"/>
      <c r="X2" s="2436"/>
      <c r="Y2" s="2436"/>
      <c r="Z2" s="2436"/>
      <c r="AA2" s="2436"/>
      <c r="AB2" s="2436"/>
      <c r="AC2" s="2436"/>
      <c r="AD2" s="2436"/>
      <c r="AE2" s="2436"/>
      <c r="AF2" s="2436"/>
      <c r="AG2" s="2436"/>
      <c r="AH2" s="2436"/>
      <c r="AI2" s="2436"/>
      <c r="AJ2" s="2436"/>
      <c r="AK2" s="2436"/>
      <c r="AL2" s="2436"/>
      <c r="AM2" s="2436"/>
      <c r="AN2" s="2436"/>
      <c r="AO2" s="2902"/>
      <c r="AP2" s="169" t="s">
        <v>2</v>
      </c>
      <c r="AQ2" s="168" t="s">
        <v>77</v>
      </c>
    </row>
    <row r="3" spans="1:43" ht="15" x14ac:dyDescent="0.2">
      <c r="A3" s="2436"/>
      <c r="B3" s="2436"/>
      <c r="C3" s="2436"/>
      <c r="D3" s="2436"/>
      <c r="E3" s="2436"/>
      <c r="F3" s="2436"/>
      <c r="G3" s="2436"/>
      <c r="H3" s="2436"/>
      <c r="I3" s="2436"/>
      <c r="J3" s="2436"/>
      <c r="K3" s="2436"/>
      <c r="L3" s="2436"/>
      <c r="M3" s="2436"/>
      <c r="N3" s="2436"/>
      <c r="O3" s="2436"/>
      <c r="P3" s="2436"/>
      <c r="Q3" s="2436"/>
      <c r="R3" s="2436"/>
      <c r="S3" s="2436"/>
      <c r="T3" s="2436"/>
      <c r="U3" s="2436"/>
      <c r="V3" s="2436"/>
      <c r="W3" s="2436"/>
      <c r="X3" s="2436"/>
      <c r="Y3" s="2436"/>
      <c r="Z3" s="2436"/>
      <c r="AA3" s="2436"/>
      <c r="AB3" s="2436"/>
      <c r="AC3" s="2436"/>
      <c r="AD3" s="2436"/>
      <c r="AE3" s="2436"/>
      <c r="AF3" s="2436"/>
      <c r="AG3" s="2436"/>
      <c r="AH3" s="2436"/>
      <c r="AI3" s="2436"/>
      <c r="AJ3" s="2436"/>
      <c r="AK3" s="2436"/>
      <c r="AL3" s="2436"/>
      <c r="AM3" s="2436"/>
      <c r="AN3" s="2436"/>
      <c r="AO3" s="2902"/>
      <c r="AP3" s="168" t="s">
        <v>4</v>
      </c>
      <c r="AQ3" s="170" t="s">
        <v>5</v>
      </c>
    </row>
    <row r="4" spans="1:43" ht="15" x14ac:dyDescent="0.2">
      <c r="A4" s="2411"/>
      <c r="B4" s="2411"/>
      <c r="C4" s="2411"/>
      <c r="D4" s="2411"/>
      <c r="E4" s="2411"/>
      <c r="F4" s="2411"/>
      <c r="G4" s="2411"/>
      <c r="H4" s="2411"/>
      <c r="I4" s="2411"/>
      <c r="J4" s="2411"/>
      <c r="K4" s="2411"/>
      <c r="L4" s="2411"/>
      <c r="M4" s="2411"/>
      <c r="N4" s="2411"/>
      <c r="O4" s="2411"/>
      <c r="P4" s="2411"/>
      <c r="Q4" s="2411"/>
      <c r="R4" s="2411"/>
      <c r="S4" s="2411"/>
      <c r="T4" s="2411"/>
      <c r="U4" s="2411"/>
      <c r="V4" s="2411"/>
      <c r="W4" s="2411"/>
      <c r="X4" s="2411"/>
      <c r="Y4" s="2411"/>
      <c r="Z4" s="2411"/>
      <c r="AA4" s="2411"/>
      <c r="AB4" s="2411"/>
      <c r="AC4" s="2411"/>
      <c r="AD4" s="2411"/>
      <c r="AE4" s="2411"/>
      <c r="AF4" s="2411"/>
      <c r="AG4" s="2411"/>
      <c r="AH4" s="2411"/>
      <c r="AI4" s="2411"/>
      <c r="AJ4" s="2411"/>
      <c r="AK4" s="2411"/>
      <c r="AL4" s="2411"/>
      <c r="AM4" s="2411"/>
      <c r="AN4" s="2411"/>
      <c r="AO4" s="2414"/>
      <c r="AP4" s="168" t="s">
        <v>6</v>
      </c>
      <c r="AQ4" s="171" t="s">
        <v>7</v>
      </c>
    </row>
    <row r="5" spans="1:43" ht="15" x14ac:dyDescent="0.2">
      <c r="A5" s="2382" t="s">
        <v>8</v>
      </c>
      <c r="B5" s="2382"/>
      <c r="C5" s="2382"/>
      <c r="D5" s="2382"/>
      <c r="E5" s="2382"/>
      <c r="F5" s="2382"/>
      <c r="G5" s="2382"/>
      <c r="H5" s="2382"/>
      <c r="I5" s="2382"/>
      <c r="J5" s="2382"/>
      <c r="K5" s="2382"/>
      <c r="L5" s="2382"/>
      <c r="M5" s="2382"/>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383"/>
    </row>
    <row r="6" spans="1:43" ht="15" x14ac:dyDescent="0.2">
      <c r="A6" s="2411"/>
      <c r="B6" s="2411"/>
      <c r="C6" s="2411"/>
      <c r="D6" s="2411"/>
      <c r="E6" s="2411"/>
      <c r="F6" s="2411"/>
      <c r="G6" s="2411"/>
      <c r="H6" s="2411"/>
      <c r="I6" s="2411"/>
      <c r="J6" s="2411"/>
      <c r="K6" s="2411"/>
      <c r="L6" s="2411"/>
      <c r="M6" s="2411"/>
      <c r="N6" s="33"/>
      <c r="O6" s="34"/>
      <c r="P6" s="34"/>
      <c r="Q6" s="34"/>
      <c r="R6" s="34"/>
      <c r="S6" s="34"/>
      <c r="T6" s="34"/>
      <c r="U6" s="34"/>
      <c r="V6" s="34"/>
      <c r="W6" s="34"/>
      <c r="X6" s="34"/>
      <c r="Y6" s="2413" t="s">
        <v>10</v>
      </c>
      <c r="Z6" s="2411"/>
      <c r="AA6" s="2411"/>
      <c r="AB6" s="2411"/>
      <c r="AC6" s="2411"/>
      <c r="AD6" s="2411"/>
      <c r="AE6" s="2411"/>
      <c r="AF6" s="2411"/>
      <c r="AG6" s="2411"/>
      <c r="AH6" s="2411"/>
      <c r="AI6" s="2411"/>
      <c r="AJ6" s="2411"/>
      <c r="AK6" s="2411"/>
      <c r="AL6" s="2411"/>
      <c r="AM6" s="2414"/>
      <c r="AN6" s="1285"/>
      <c r="AO6" s="34"/>
      <c r="AP6" s="34"/>
      <c r="AQ6" s="36"/>
    </row>
    <row r="7" spans="1:43" ht="15" x14ac:dyDescent="0.2">
      <c r="A7" s="2492" t="s">
        <v>11</v>
      </c>
      <c r="B7" s="2400" t="s">
        <v>12</v>
      </c>
      <c r="C7" s="2404"/>
      <c r="D7" s="2404" t="s">
        <v>11</v>
      </c>
      <c r="E7" s="2400" t="s">
        <v>13</v>
      </c>
      <c r="F7" s="2404"/>
      <c r="G7" s="2404" t="s">
        <v>11</v>
      </c>
      <c r="H7" s="2400" t="s">
        <v>14</v>
      </c>
      <c r="I7" s="2404"/>
      <c r="J7" s="2404" t="s">
        <v>11</v>
      </c>
      <c r="K7" s="2496" t="s">
        <v>15</v>
      </c>
      <c r="L7" s="2384" t="s">
        <v>16</v>
      </c>
      <c r="M7" s="2384" t="s">
        <v>17</v>
      </c>
      <c r="N7" s="2384" t="s">
        <v>18</v>
      </c>
      <c r="O7" s="2384" t="s">
        <v>19</v>
      </c>
      <c r="P7" s="2384" t="s">
        <v>9</v>
      </c>
      <c r="Q7" s="2396" t="s">
        <v>20</v>
      </c>
      <c r="R7" s="2494" t="s">
        <v>21</v>
      </c>
      <c r="S7" s="2496" t="s">
        <v>22</v>
      </c>
      <c r="T7" s="2400" t="s">
        <v>23</v>
      </c>
      <c r="U7" s="2384" t="s">
        <v>24</v>
      </c>
      <c r="V7" s="2402" t="s">
        <v>21</v>
      </c>
      <c r="W7" s="1278"/>
      <c r="X7" s="2384" t="s">
        <v>26</v>
      </c>
      <c r="Y7" s="2488" t="s">
        <v>27</v>
      </c>
      <c r="Z7" s="2488"/>
      <c r="AA7" s="2489" t="s">
        <v>28</v>
      </c>
      <c r="AB7" s="2489"/>
      <c r="AC7" s="2489"/>
      <c r="AD7" s="2489"/>
      <c r="AE7" s="2422" t="s">
        <v>29</v>
      </c>
      <c r="AF7" s="2423"/>
      <c r="AG7" s="2423"/>
      <c r="AH7" s="2423"/>
      <c r="AI7" s="2423"/>
      <c r="AJ7" s="2498"/>
      <c r="AK7" s="2489" t="s">
        <v>30</v>
      </c>
      <c r="AL7" s="2489"/>
      <c r="AM7" s="2489"/>
      <c r="AN7" s="2482" t="s">
        <v>31</v>
      </c>
      <c r="AO7" s="2499" t="s">
        <v>32</v>
      </c>
      <c r="AP7" s="2499" t="s">
        <v>33</v>
      </c>
      <c r="AQ7" s="2484" t="s">
        <v>34</v>
      </c>
    </row>
    <row r="8" spans="1:43" ht="120.75" x14ac:dyDescent="0.2">
      <c r="A8" s="2493"/>
      <c r="B8" s="2401"/>
      <c r="C8" s="2385"/>
      <c r="D8" s="2385"/>
      <c r="E8" s="2401"/>
      <c r="F8" s="2385"/>
      <c r="G8" s="2385"/>
      <c r="H8" s="2401"/>
      <c r="I8" s="2385"/>
      <c r="J8" s="2385"/>
      <c r="K8" s="2497"/>
      <c r="L8" s="2386"/>
      <c r="M8" s="2386"/>
      <c r="N8" s="2386"/>
      <c r="O8" s="2386"/>
      <c r="P8" s="2386"/>
      <c r="Q8" s="2397"/>
      <c r="R8" s="2495"/>
      <c r="S8" s="2497"/>
      <c r="T8" s="2401"/>
      <c r="U8" s="2386"/>
      <c r="V8" s="2914"/>
      <c r="W8" s="1279" t="s">
        <v>11</v>
      </c>
      <c r="X8" s="2386"/>
      <c r="Y8" s="1149" t="s">
        <v>35</v>
      </c>
      <c r="Z8" s="1150" t="s">
        <v>36</v>
      </c>
      <c r="AA8" s="1151" t="s">
        <v>37</v>
      </c>
      <c r="AB8" s="1151" t="s">
        <v>78</v>
      </c>
      <c r="AC8" s="1151" t="s">
        <v>493</v>
      </c>
      <c r="AD8" s="1151" t="s">
        <v>80</v>
      </c>
      <c r="AE8" s="1151" t="s">
        <v>41</v>
      </c>
      <c r="AF8" s="1151" t="s">
        <v>42</v>
      </c>
      <c r="AG8" s="1151" t="s">
        <v>43</v>
      </c>
      <c r="AH8" s="1151" t="s">
        <v>44</v>
      </c>
      <c r="AI8" s="1151" t="s">
        <v>45</v>
      </c>
      <c r="AJ8" s="1151" t="s">
        <v>46</v>
      </c>
      <c r="AK8" s="1151" t="s">
        <v>47</v>
      </c>
      <c r="AL8" s="1151" t="s">
        <v>48</v>
      </c>
      <c r="AM8" s="1151" t="s">
        <v>49</v>
      </c>
      <c r="AN8" s="2483"/>
      <c r="AO8" s="2500"/>
      <c r="AP8" s="2500"/>
      <c r="AQ8" s="2485"/>
    </row>
    <row r="9" spans="1:43" ht="15" x14ac:dyDescent="0.2">
      <c r="A9" s="256">
        <v>4</v>
      </c>
      <c r="B9" s="257" t="s">
        <v>1764</v>
      </c>
      <c r="C9" s="258"/>
      <c r="D9" s="258"/>
      <c r="E9" s="258"/>
      <c r="F9" s="258"/>
      <c r="G9" s="259"/>
      <c r="H9" s="259"/>
      <c r="I9" s="259"/>
      <c r="J9" s="259"/>
      <c r="K9" s="260"/>
      <c r="L9" s="259"/>
      <c r="M9" s="259"/>
      <c r="N9" s="259"/>
      <c r="O9" s="259"/>
      <c r="P9" s="261"/>
      <c r="Q9" s="260"/>
      <c r="R9" s="262"/>
      <c r="S9" s="263"/>
      <c r="T9" s="260"/>
      <c r="U9" s="260"/>
      <c r="V9" s="260"/>
      <c r="W9" s="264"/>
      <c r="X9" s="264"/>
      <c r="Y9" s="264"/>
      <c r="Z9" s="265"/>
      <c r="AA9" s="261"/>
      <c r="AB9" s="259"/>
      <c r="AC9" s="259"/>
      <c r="AD9" s="259"/>
      <c r="AE9" s="259"/>
      <c r="AF9" s="259"/>
      <c r="AG9" s="259"/>
      <c r="AH9" s="259"/>
      <c r="AI9" s="259"/>
      <c r="AJ9" s="259"/>
      <c r="AK9" s="259"/>
      <c r="AL9" s="259"/>
      <c r="AM9" s="259"/>
      <c r="AN9" s="259"/>
      <c r="AO9" s="259"/>
      <c r="AP9" s="259"/>
      <c r="AQ9" s="259"/>
    </row>
    <row r="10" spans="1:43" s="8" customFormat="1" ht="15" x14ac:dyDescent="0.2">
      <c r="A10" s="3020"/>
      <c r="B10" s="3634"/>
      <c r="C10" s="3635"/>
      <c r="D10" s="266">
        <v>23</v>
      </c>
      <c r="E10" s="267" t="s">
        <v>1765</v>
      </c>
      <c r="F10" s="267"/>
      <c r="G10" s="267"/>
      <c r="H10" s="267"/>
      <c r="I10" s="267"/>
      <c r="J10" s="267"/>
      <c r="K10" s="268"/>
      <c r="L10" s="267"/>
      <c r="M10" s="267"/>
      <c r="N10" s="267"/>
      <c r="O10" s="266"/>
      <c r="P10" s="268"/>
      <c r="Q10" s="269"/>
      <c r="R10" s="270"/>
      <c r="S10" s="268"/>
      <c r="T10" s="268"/>
      <c r="U10" s="268"/>
      <c r="V10" s="271"/>
      <c r="W10" s="272"/>
      <c r="X10" s="266"/>
      <c r="Y10" s="267"/>
      <c r="Z10" s="267"/>
      <c r="AA10" s="267"/>
      <c r="AB10" s="267"/>
      <c r="AC10" s="267"/>
      <c r="AD10" s="267"/>
      <c r="AE10" s="267"/>
      <c r="AF10" s="267"/>
      <c r="AG10" s="267"/>
      <c r="AH10" s="267"/>
      <c r="AI10" s="267"/>
      <c r="AJ10" s="267"/>
      <c r="AK10" s="267"/>
      <c r="AL10" s="267"/>
      <c r="AM10" s="267"/>
      <c r="AN10" s="267"/>
      <c r="AO10" s="273"/>
      <c r="AP10" s="273"/>
      <c r="AQ10" s="268"/>
    </row>
    <row r="11" spans="1:43" s="8" customFormat="1" ht="15" x14ac:dyDescent="0.2">
      <c r="A11" s="3020"/>
      <c r="B11" s="3634"/>
      <c r="C11" s="3634"/>
      <c r="D11" s="3634"/>
      <c r="E11" s="3634"/>
      <c r="F11" s="3635"/>
      <c r="G11" s="195">
        <v>77</v>
      </c>
      <c r="H11" s="196" t="s">
        <v>1766</v>
      </c>
      <c r="I11" s="274"/>
      <c r="J11" s="274"/>
      <c r="K11" s="274"/>
      <c r="L11" s="196"/>
      <c r="M11" s="196"/>
      <c r="N11" s="196"/>
      <c r="O11" s="195"/>
      <c r="P11" s="274"/>
      <c r="Q11" s="275"/>
      <c r="R11" s="276"/>
      <c r="S11" s="274"/>
      <c r="T11" s="274"/>
      <c r="U11" s="274"/>
      <c r="V11" s="277"/>
      <c r="W11" s="278"/>
      <c r="X11" s="195"/>
      <c r="Y11" s="196"/>
      <c r="Z11" s="196"/>
      <c r="AA11" s="196"/>
      <c r="AB11" s="196"/>
      <c r="AC11" s="196"/>
      <c r="AD11" s="196"/>
      <c r="AE11" s="196"/>
      <c r="AF11" s="196"/>
      <c r="AG11" s="196"/>
      <c r="AH11" s="196"/>
      <c r="AI11" s="196"/>
      <c r="AJ11" s="196"/>
      <c r="AK11" s="196"/>
      <c r="AL11" s="196"/>
      <c r="AM11" s="196"/>
      <c r="AN11" s="196"/>
      <c r="AO11" s="279"/>
      <c r="AP11" s="279"/>
      <c r="AQ11" s="274"/>
    </row>
    <row r="12" spans="1:43" s="8" customFormat="1" ht="99.75" customHeight="1" x14ac:dyDescent="0.2">
      <c r="A12" s="1322"/>
      <c r="B12" s="1942"/>
      <c r="C12" s="1800"/>
      <c r="D12" s="1335"/>
      <c r="E12" s="1942"/>
      <c r="F12" s="1800"/>
      <c r="G12" s="1335"/>
      <c r="H12" s="1942"/>
      <c r="I12" s="1800"/>
      <c r="J12" s="1335">
        <v>223</v>
      </c>
      <c r="K12" s="1793" t="s">
        <v>1767</v>
      </c>
      <c r="L12" s="1799" t="s">
        <v>1768</v>
      </c>
      <c r="M12" s="1251">
        <v>1</v>
      </c>
      <c r="N12" s="2272">
        <v>2301010423</v>
      </c>
      <c r="O12" s="2876" t="s">
        <v>1769</v>
      </c>
      <c r="P12" s="2300" t="s">
        <v>1770</v>
      </c>
      <c r="Q12" s="280">
        <f>(V12)/R12</f>
        <v>0.81308411214953269</v>
      </c>
      <c r="R12" s="2671">
        <f>(V12+V13)</f>
        <v>107000000</v>
      </c>
      <c r="S12" s="2991" t="s">
        <v>1771</v>
      </c>
      <c r="T12" s="2991" t="s">
        <v>1772</v>
      </c>
      <c r="U12" s="1919" t="s">
        <v>1773</v>
      </c>
      <c r="V12" s="1824">
        <v>87000000</v>
      </c>
      <c r="W12" s="1322"/>
      <c r="X12" s="281"/>
      <c r="Y12" s="2684">
        <v>57163</v>
      </c>
      <c r="Z12" s="2684">
        <v>57815</v>
      </c>
      <c r="AA12" s="2684">
        <v>27805</v>
      </c>
      <c r="AB12" s="2684">
        <v>8790</v>
      </c>
      <c r="AC12" s="2684">
        <v>60583</v>
      </c>
      <c r="AD12" s="2684">
        <v>17800</v>
      </c>
      <c r="AE12" s="2684">
        <v>283</v>
      </c>
      <c r="AF12" s="2684">
        <v>1495</v>
      </c>
      <c r="AG12" s="2684">
        <v>8</v>
      </c>
      <c r="AH12" s="2879">
        <v>0</v>
      </c>
      <c r="AI12" s="2879">
        <v>0</v>
      </c>
      <c r="AJ12" s="2879">
        <v>0</v>
      </c>
      <c r="AK12" s="2684">
        <v>44350</v>
      </c>
      <c r="AL12" s="2684">
        <v>6251</v>
      </c>
      <c r="AM12" s="2684">
        <v>75687</v>
      </c>
      <c r="AN12" s="2684">
        <f>Y12+Z12</f>
        <v>114978</v>
      </c>
      <c r="AO12" s="2918">
        <v>43832</v>
      </c>
      <c r="AP12" s="2918">
        <v>44196</v>
      </c>
      <c r="AQ12" s="3024" t="s">
        <v>2069</v>
      </c>
    </row>
    <row r="13" spans="1:43" s="8" customFormat="1" ht="75.75" customHeight="1" thickBot="1" x14ac:dyDescent="0.25">
      <c r="A13" s="1939"/>
      <c r="B13" s="1943"/>
      <c r="C13" s="1801"/>
      <c r="D13" s="1798"/>
      <c r="E13" s="1943"/>
      <c r="F13" s="1801"/>
      <c r="G13" s="1798"/>
      <c r="H13" s="1943"/>
      <c r="I13" s="1801"/>
      <c r="J13" s="1798">
        <v>224</v>
      </c>
      <c r="K13" s="1940" t="s">
        <v>1774</v>
      </c>
      <c r="L13" s="1833" t="s">
        <v>1775</v>
      </c>
      <c r="M13" s="1836">
        <v>1</v>
      </c>
      <c r="N13" s="3011"/>
      <c r="O13" s="2877"/>
      <c r="P13" s="3158"/>
      <c r="Q13" s="1941">
        <f>(V13)/R12</f>
        <v>0.18691588785046728</v>
      </c>
      <c r="R13" s="3001"/>
      <c r="S13" s="3000"/>
      <c r="T13" s="3000"/>
      <c r="U13" s="1944" t="s">
        <v>1776</v>
      </c>
      <c r="V13" s="1945">
        <v>20000000</v>
      </c>
      <c r="W13" s="1939"/>
      <c r="X13" s="1946"/>
      <c r="Y13" s="3631"/>
      <c r="Z13" s="3631"/>
      <c r="AA13" s="3631"/>
      <c r="AB13" s="3631"/>
      <c r="AC13" s="3631"/>
      <c r="AD13" s="3631"/>
      <c r="AE13" s="3631"/>
      <c r="AF13" s="3631"/>
      <c r="AG13" s="3631"/>
      <c r="AH13" s="2881"/>
      <c r="AI13" s="2881"/>
      <c r="AJ13" s="2881"/>
      <c r="AK13" s="3631"/>
      <c r="AL13" s="3631"/>
      <c r="AM13" s="3631"/>
      <c r="AN13" s="3631"/>
      <c r="AO13" s="3633"/>
      <c r="AP13" s="3633"/>
      <c r="AQ13" s="3632"/>
    </row>
    <row r="14" spans="1:43" ht="36" customHeight="1" thickBot="1" x14ac:dyDescent="0.25">
      <c r="A14" s="645"/>
      <c r="B14" s="609"/>
      <c r="C14" s="609"/>
      <c r="D14" s="609"/>
      <c r="E14" s="609"/>
      <c r="F14" s="609"/>
      <c r="G14" s="609"/>
      <c r="H14" s="609"/>
      <c r="I14" s="609"/>
      <c r="J14" s="609"/>
      <c r="K14" s="395"/>
      <c r="L14" s="646"/>
      <c r="M14" s="646"/>
      <c r="N14" s="646"/>
      <c r="O14" s="604"/>
      <c r="P14" s="395"/>
      <c r="Q14" s="648"/>
      <c r="R14" s="1620">
        <f>+R12+R13</f>
        <v>107000000</v>
      </c>
      <c r="S14" s="605"/>
      <c r="T14" s="395"/>
      <c r="U14" s="606"/>
      <c r="V14" s="1620">
        <f>+V12+V13</f>
        <v>107000000</v>
      </c>
      <c r="W14" s="394"/>
      <c r="X14" s="608"/>
      <c r="Y14" s="609"/>
      <c r="Z14" s="609"/>
      <c r="AA14" s="609"/>
      <c r="AB14" s="609"/>
      <c r="AC14" s="609"/>
      <c r="AD14" s="609"/>
      <c r="AE14" s="609"/>
      <c r="AF14" s="609"/>
      <c r="AG14" s="609"/>
      <c r="AH14" s="609"/>
      <c r="AI14" s="609"/>
      <c r="AJ14" s="609"/>
      <c r="AK14" s="609"/>
      <c r="AL14" s="609"/>
      <c r="AM14" s="609"/>
      <c r="AN14" s="609"/>
      <c r="AO14" s="396"/>
      <c r="AP14" s="610"/>
      <c r="AQ14" s="392"/>
    </row>
    <row r="15" spans="1:43" ht="14.25" x14ac:dyDescent="0.2">
      <c r="O15" s="1010"/>
      <c r="X15" s="1324"/>
    </row>
    <row r="16" spans="1:43" ht="14.25" x14ac:dyDescent="0.2">
      <c r="O16" s="1010"/>
      <c r="X16" s="1324"/>
    </row>
    <row r="17" ht="14.25" x14ac:dyDescent="0.2"/>
    <row r="18" ht="14.25" x14ac:dyDescent="0.2"/>
    <row r="19" ht="14.25" x14ac:dyDescent="0.2"/>
    <row r="20" ht="14.25" x14ac:dyDescent="0.2"/>
    <row r="21" ht="14.25" x14ac:dyDescent="0.2"/>
  </sheetData>
  <sheetProtection algorithmName="SHA-512" hashValue="4T2AMonFeyCr1KvNOILeN+rQI7QhDfJINAifmIaHNB2cexWN80aKXyphLUCGtwcO1zLpX1FbMdSBVTwcz1qyzg==" saltValue="h4sUC75ucP+DLhPvghOYtQ==" spinCount="100000" sheet="1" objects="1" scenarios="1"/>
  <mergeCells count="59">
    <mergeCell ref="AN7:AN8"/>
    <mergeCell ref="A10:C10"/>
    <mergeCell ref="A11:F11"/>
    <mergeCell ref="A1:AO4"/>
    <mergeCell ref="A5:M6"/>
    <mergeCell ref="N5:AQ5"/>
    <mergeCell ref="Y6:AM6"/>
    <mergeCell ref="A7:A8"/>
    <mergeCell ref="B7:C8"/>
    <mergeCell ref="D7:D8"/>
    <mergeCell ref="E7:F8"/>
    <mergeCell ref="G7:G8"/>
    <mergeCell ref="AO7:AO8"/>
    <mergeCell ref="AP7:AP8"/>
    <mergeCell ref="AQ7:AQ8"/>
    <mergeCell ref="U7:U8"/>
    <mergeCell ref="H7:I8"/>
    <mergeCell ref="J7:J8"/>
    <mergeCell ref="K7:K8"/>
    <mergeCell ref="L7:L8"/>
    <mergeCell ref="O7:O8"/>
    <mergeCell ref="P7:P8"/>
    <mergeCell ref="Q7:Q8"/>
    <mergeCell ref="R7:R8"/>
    <mergeCell ref="M7:M8"/>
    <mergeCell ref="N7:N8"/>
    <mergeCell ref="S7:S8"/>
    <mergeCell ref="T7:T8"/>
    <mergeCell ref="AE7:AJ7"/>
    <mergeCell ref="AK7:AM7"/>
    <mergeCell ref="V7:V8"/>
    <mergeCell ref="X7:X8"/>
    <mergeCell ref="Y7:Z7"/>
    <mergeCell ref="AA7:AD7"/>
    <mergeCell ref="AQ12:AQ13"/>
    <mergeCell ref="AL12:AL13"/>
    <mergeCell ref="AM12:AM13"/>
    <mergeCell ref="AN12:AN13"/>
    <mergeCell ref="AO12:AO13"/>
    <mergeCell ref="AP12:AP13"/>
    <mergeCell ref="N12:N13"/>
    <mergeCell ref="O12:O13"/>
    <mergeCell ref="AF12:AF13"/>
    <mergeCell ref="AG12:AG13"/>
    <mergeCell ref="P12:P13"/>
    <mergeCell ref="R12:R13"/>
    <mergeCell ref="S12:S13"/>
    <mergeCell ref="AA12:AA13"/>
    <mergeCell ref="AB12:AB13"/>
    <mergeCell ref="AC12:AC13"/>
    <mergeCell ref="AD12:AD13"/>
    <mergeCell ref="AE12:AE13"/>
    <mergeCell ref="AJ12:AJ13"/>
    <mergeCell ref="Y12:Y13"/>
    <mergeCell ref="Z12:Z13"/>
    <mergeCell ref="T12:T13"/>
    <mergeCell ref="AK12:AK13"/>
    <mergeCell ref="AH12:AH13"/>
    <mergeCell ref="AI12:AI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102"/>
  <sheetViews>
    <sheetView showGridLines="0" topLeftCell="A2" zoomScale="60" zoomScaleNormal="60" workbookViewId="0">
      <selection activeCell="A11" sqref="A11"/>
    </sheetView>
  </sheetViews>
  <sheetFormatPr baseColWidth="10" defaultColWidth="20.5703125" defaultRowHeight="39.75" customHeight="1" x14ac:dyDescent="0.2"/>
  <cols>
    <col min="1" max="1" width="12.85546875" style="611" customWidth="1"/>
    <col min="2" max="9" width="12.85546875" style="498" customWidth="1"/>
    <col min="10" max="10" width="12.85546875" style="501" customWidth="1"/>
    <col min="11" max="11" width="56.85546875" style="25" customWidth="1"/>
    <col min="12" max="12" width="40.42578125" style="1542" customWidth="1"/>
    <col min="13" max="13" width="25" style="882" hidden="1" customWidth="1"/>
    <col min="14" max="14" width="37.42578125" style="546" customWidth="1"/>
    <col min="15" max="15" width="20.140625" style="546" customWidth="1"/>
    <col min="16" max="16" width="33.85546875" style="492" customWidth="1"/>
    <col min="17" max="17" width="19" style="883" customWidth="1"/>
    <col min="18" max="18" width="22.28515625" style="361" customWidth="1"/>
    <col min="19" max="19" width="46" style="25" customWidth="1"/>
    <col min="20" max="20" width="65.42578125" style="25" customWidth="1"/>
    <col min="21" max="21" width="77.42578125" style="25" customWidth="1"/>
    <col min="22" max="22" width="26.28515625" style="614" customWidth="1"/>
    <col min="23" max="23" width="15.5703125" style="28" customWidth="1"/>
    <col min="24" max="24" width="17" style="500" customWidth="1"/>
    <col min="25" max="25" width="14.42578125" style="426" customWidth="1"/>
    <col min="26" max="26" width="13.7109375" style="426" bestFit="1" customWidth="1"/>
    <col min="27" max="27" width="10.140625" style="426" bestFit="1" customWidth="1"/>
    <col min="28" max="28" width="9.85546875" style="426" customWidth="1"/>
    <col min="29" max="30" width="14" style="426" bestFit="1" customWidth="1"/>
    <col min="31" max="31" width="7.28515625" style="426" bestFit="1" customWidth="1"/>
    <col min="32" max="36" width="9" style="426" customWidth="1"/>
    <col min="37" max="37" width="10.42578125" style="426" customWidth="1"/>
    <col min="38" max="38" width="10.42578125" style="426" bestFit="1" customWidth="1"/>
    <col min="39" max="39" width="10.42578125" style="426" customWidth="1"/>
    <col min="40" max="40" width="17" style="426" bestFit="1" customWidth="1"/>
    <col min="41" max="41" width="15.5703125" style="147" customWidth="1"/>
    <col min="42" max="42" width="14.7109375" style="29" customWidth="1"/>
    <col min="43" max="43" width="24.42578125" style="434" customWidth="1"/>
    <col min="44" max="16384" width="20.5703125" style="426"/>
  </cols>
  <sheetData>
    <row r="1" spans="1:63" ht="16.5" hidden="1" customHeight="1" x14ac:dyDescent="0.2">
      <c r="A1" s="2380" t="s">
        <v>1963</v>
      </c>
      <c r="B1" s="2380"/>
      <c r="C1" s="2380"/>
      <c r="D1" s="2380"/>
      <c r="E1" s="2380"/>
      <c r="F1" s="2380"/>
      <c r="G1" s="2380"/>
      <c r="H1" s="2380"/>
      <c r="I1" s="2380"/>
      <c r="J1" s="2380"/>
      <c r="K1" s="2380"/>
      <c r="L1" s="2380"/>
      <c r="M1" s="2380"/>
      <c r="N1" s="2380"/>
      <c r="O1" s="2380"/>
      <c r="P1" s="2380"/>
      <c r="Q1" s="2380"/>
      <c r="R1" s="2380"/>
      <c r="S1" s="2380"/>
      <c r="T1" s="2380"/>
      <c r="U1" s="2380"/>
      <c r="V1" s="2380"/>
      <c r="W1" s="2380"/>
      <c r="X1" s="2380"/>
      <c r="Y1" s="2380"/>
      <c r="Z1" s="2380"/>
      <c r="AA1" s="2380"/>
      <c r="AB1" s="2380"/>
      <c r="AC1" s="2380"/>
      <c r="AD1" s="2380"/>
      <c r="AE1" s="2380"/>
      <c r="AF1" s="2380"/>
      <c r="AG1" s="2380"/>
      <c r="AH1" s="2380"/>
      <c r="AI1" s="2380"/>
      <c r="AJ1" s="2380"/>
      <c r="AK1" s="2380"/>
      <c r="AL1" s="2380"/>
      <c r="AM1" s="2380"/>
      <c r="AN1" s="2380"/>
      <c r="AO1" s="2380"/>
      <c r="AP1" s="168" t="s">
        <v>0</v>
      </c>
      <c r="AQ1" s="168" t="s">
        <v>1</v>
      </c>
      <c r="AR1" s="8"/>
      <c r="AS1" s="8"/>
      <c r="AT1" s="8"/>
      <c r="AU1" s="8"/>
      <c r="AV1" s="8"/>
      <c r="AW1" s="8"/>
      <c r="AX1" s="8"/>
      <c r="AY1" s="8"/>
      <c r="AZ1" s="8"/>
      <c r="BA1" s="8"/>
      <c r="BB1" s="8"/>
      <c r="BC1" s="8"/>
      <c r="BD1" s="8"/>
      <c r="BE1" s="8"/>
      <c r="BF1" s="8"/>
      <c r="BG1" s="8"/>
      <c r="BH1" s="8"/>
      <c r="BI1" s="8"/>
      <c r="BJ1" s="8"/>
      <c r="BK1" s="8"/>
    </row>
    <row r="2" spans="1:63" ht="17.25" customHeight="1" x14ac:dyDescent="0.2">
      <c r="A2" s="2380"/>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380"/>
      <c r="AP2" s="169" t="s">
        <v>2</v>
      </c>
      <c r="AQ2" s="168" t="s">
        <v>77</v>
      </c>
      <c r="AR2" s="8"/>
      <c r="AS2" s="8"/>
      <c r="AT2" s="8"/>
      <c r="AU2" s="8"/>
      <c r="AV2" s="8"/>
      <c r="AW2" s="8"/>
      <c r="AX2" s="8"/>
      <c r="AY2" s="8"/>
      <c r="AZ2" s="8"/>
      <c r="BA2" s="8"/>
      <c r="BB2" s="8"/>
      <c r="BC2" s="8"/>
      <c r="BD2" s="8"/>
      <c r="BE2" s="8"/>
      <c r="BF2" s="8"/>
      <c r="BG2" s="8"/>
      <c r="BH2" s="8"/>
      <c r="BI2" s="8"/>
      <c r="BJ2" s="8"/>
      <c r="BK2" s="8"/>
    </row>
    <row r="3" spans="1:63" ht="24" customHeight="1" x14ac:dyDescent="0.2">
      <c r="A3" s="2380"/>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380"/>
      <c r="AP3" s="168" t="s">
        <v>4</v>
      </c>
      <c r="AQ3" s="170" t="s">
        <v>5</v>
      </c>
      <c r="AR3" s="8"/>
      <c r="AS3" s="8"/>
      <c r="AT3" s="8"/>
      <c r="AU3" s="8"/>
      <c r="AV3" s="8"/>
      <c r="AW3" s="8"/>
      <c r="AX3" s="8"/>
      <c r="AY3" s="8"/>
      <c r="AZ3" s="8"/>
      <c r="BA3" s="8"/>
      <c r="BB3" s="8"/>
      <c r="BC3" s="8"/>
      <c r="BD3" s="8"/>
      <c r="BE3" s="8"/>
      <c r="BF3" s="8"/>
      <c r="BG3" s="8"/>
      <c r="BH3" s="8"/>
      <c r="BI3" s="8"/>
      <c r="BJ3" s="8"/>
      <c r="BK3" s="8"/>
    </row>
    <row r="4" spans="1:63" ht="18.75" customHeight="1" x14ac:dyDescent="0.2">
      <c r="A4" s="2381"/>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381"/>
      <c r="AP4" s="168" t="s">
        <v>6</v>
      </c>
      <c r="AQ4" s="171" t="s">
        <v>7</v>
      </c>
      <c r="AR4" s="8"/>
      <c r="AS4" s="8"/>
      <c r="AT4" s="8"/>
      <c r="AU4" s="8"/>
      <c r="AV4" s="8"/>
      <c r="AW4" s="8"/>
      <c r="AX4" s="8"/>
      <c r="AY4" s="8"/>
      <c r="AZ4" s="8"/>
      <c r="BA4" s="8"/>
      <c r="BB4" s="8"/>
      <c r="BC4" s="8"/>
      <c r="BD4" s="8"/>
      <c r="BE4" s="8"/>
      <c r="BF4" s="8"/>
      <c r="BG4" s="8"/>
      <c r="BH4" s="8"/>
      <c r="BI4" s="8"/>
      <c r="BJ4" s="8"/>
      <c r="BK4" s="8"/>
    </row>
    <row r="5" spans="1:63" ht="24.75" customHeight="1" x14ac:dyDescent="0.2">
      <c r="A5" s="2382" t="s">
        <v>8</v>
      </c>
      <c r="B5" s="2382"/>
      <c r="C5" s="2382"/>
      <c r="D5" s="2382"/>
      <c r="E5" s="2382"/>
      <c r="F5" s="2382"/>
      <c r="G5" s="2382"/>
      <c r="H5" s="2382"/>
      <c r="I5" s="2382"/>
      <c r="J5" s="2382"/>
      <c r="K5" s="2382"/>
      <c r="L5" s="2382"/>
      <c r="M5" s="2382"/>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383"/>
      <c r="AR5" s="8"/>
      <c r="AS5" s="8"/>
      <c r="AT5" s="8"/>
      <c r="AU5" s="8"/>
      <c r="AV5" s="8"/>
      <c r="AW5" s="8"/>
      <c r="AX5" s="8"/>
      <c r="AY5" s="8"/>
      <c r="AZ5" s="8"/>
      <c r="BA5" s="8"/>
      <c r="BB5" s="8"/>
      <c r="BC5" s="8"/>
      <c r="BD5" s="8"/>
      <c r="BE5" s="8"/>
      <c r="BF5" s="8"/>
      <c r="BG5" s="8"/>
      <c r="BH5" s="8"/>
      <c r="BI5" s="8"/>
      <c r="BJ5" s="8"/>
      <c r="BK5" s="8"/>
    </row>
    <row r="6" spans="1:63" ht="27.75" customHeight="1" x14ac:dyDescent="0.2">
      <c r="A6" s="2869" t="s">
        <v>11</v>
      </c>
      <c r="B6" s="2400" t="s">
        <v>12</v>
      </c>
      <c r="C6" s="2404"/>
      <c r="D6" s="2384" t="s">
        <v>11</v>
      </c>
      <c r="E6" s="2400" t="s">
        <v>13</v>
      </c>
      <c r="F6" s="2404"/>
      <c r="G6" s="2384" t="s">
        <v>11</v>
      </c>
      <c r="H6" s="2400" t="s">
        <v>14</v>
      </c>
      <c r="I6" s="2404"/>
      <c r="J6" s="2384" t="s">
        <v>11</v>
      </c>
      <c r="K6" s="2384" t="s">
        <v>15</v>
      </c>
      <c r="L6" s="2384" t="s">
        <v>16</v>
      </c>
      <c r="M6" s="2400" t="s">
        <v>17</v>
      </c>
      <c r="N6" s="2384" t="s">
        <v>18</v>
      </c>
      <c r="O6" s="2384" t="s">
        <v>19</v>
      </c>
      <c r="P6" s="2384" t="s">
        <v>9</v>
      </c>
      <c r="Q6" s="3724" t="s">
        <v>20</v>
      </c>
      <c r="R6" s="2402" t="s">
        <v>21</v>
      </c>
      <c r="S6" s="2384" t="s">
        <v>22</v>
      </c>
      <c r="T6" s="2384" t="s">
        <v>23</v>
      </c>
      <c r="U6" s="2384" t="s">
        <v>24</v>
      </c>
      <c r="V6" s="3725" t="s">
        <v>21</v>
      </c>
      <c r="W6" s="2869" t="s">
        <v>11</v>
      </c>
      <c r="X6" s="2384" t="s">
        <v>26</v>
      </c>
      <c r="Y6" s="3641" t="s">
        <v>27</v>
      </c>
      <c r="Z6" s="3642"/>
      <c r="AA6" s="3643" t="s">
        <v>28</v>
      </c>
      <c r="AB6" s="3644"/>
      <c r="AC6" s="3644"/>
      <c r="AD6" s="3644"/>
      <c r="AE6" s="3645" t="s">
        <v>29</v>
      </c>
      <c r="AF6" s="3646"/>
      <c r="AG6" s="3646"/>
      <c r="AH6" s="3646"/>
      <c r="AI6" s="3646"/>
      <c r="AJ6" s="3646"/>
      <c r="AK6" s="3726" t="s">
        <v>30</v>
      </c>
      <c r="AL6" s="3727"/>
      <c r="AM6" s="3727"/>
      <c r="AN6" s="3728" t="s">
        <v>31</v>
      </c>
      <c r="AO6" s="2499" t="s">
        <v>32</v>
      </c>
      <c r="AP6" s="2499" t="s">
        <v>33</v>
      </c>
      <c r="AQ6" s="2484" t="s">
        <v>34</v>
      </c>
      <c r="AR6" s="8"/>
      <c r="AS6" s="8"/>
      <c r="AT6" s="8"/>
      <c r="AU6" s="8"/>
      <c r="AV6" s="8"/>
      <c r="AW6" s="8"/>
      <c r="AX6" s="8"/>
      <c r="AY6" s="8"/>
      <c r="AZ6" s="8"/>
      <c r="BA6" s="8"/>
      <c r="BB6" s="8"/>
      <c r="BC6" s="8"/>
      <c r="BD6" s="8"/>
      <c r="BE6" s="8"/>
      <c r="BF6" s="8"/>
      <c r="BG6" s="8"/>
      <c r="BH6" s="8"/>
      <c r="BI6" s="8"/>
      <c r="BJ6" s="8"/>
      <c r="BK6" s="8"/>
    </row>
    <row r="7" spans="1:63" s="501" customFormat="1" ht="153.75" customHeight="1" x14ac:dyDescent="0.25">
      <c r="A7" s="2870"/>
      <c r="B7" s="2401"/>
      <c r="C7" s="2385"/>
      <c r="D7" s="2386"/>
      <c r="E7" s="2401"/>
      <c r="F7" s="2385"/>
      <c r="G7" s="2386"/>
      <c r="H7" s="2401"/>
      <c r="I7" s="2385"/>
      <c r="J7" s="2386"/>
      <c r="K7" s="2386"/>
      <c r="L7" s="2386"/>
      <c r="M7" s="2883"/>
      <c r="N7" s="2386"/>
      <c r="O7" s="2386"/>
      <c r="P7" s="2386"/>
      <c r="Q7" s="3729"/>
      <c r="R7" s="2914"/>
      <c r="S7" s="2386"/>
      <c r="T7" s="2386"/>
      <c r="U7" s="2386"/>
      <c r="V7" s="3730"/>
      <c r="W7" s="2870"/>
      <c r="X7" s="2386"/>
      <c r="Y7" s="3732" t="s">
        <v>35</v>
      </c>
      <c r="Z7" s="3733" t="s">
        <v>36</v>
      </c>
      <c r="AA7" s="3732" t="s">
        <v>37</v>
      </c>
      <c r="AB7" s="3732" t="s">
        <v>78</v>
      </c>
      <c r="AC7" s="3732" t="s">
        <v>1988</v>
      </c>
      <c r="AD7" s="3732" t="s">
        <v>80</v>
      </c>
      <c r="AE7" s="3732" t="s">
        <v>41</v>
      </c>
      <c r="AF7" s="3732" t="s">
        <v>42</v>
      </c>
      <c r="AG7" s="3732" t="s">
        <v>43</v>
      </c>
      <c r="AH7" s="3732" t="s">
        <v>44</v>
      </c>
      <c r="AI7" s="3732" t="s">
        <v>45</v>
      </c>
      <c r="AJ7" s="3732" t="s">
        <v>81</v>
      </c>
      <c r="AK7" s="3734" t="s">
        <v>47</v>
      </c>
      <c r="AL7" s="3734" t="s">
        <v>48</v>
      </c>
      <c r="AM7" s="3734" t="s">
        <v>49</v>
      </c>
      <c r="AN7" s="3731"/>
      <c r="AO7" s="2500"/>
      <c r="AP7" s="2500"/>
      <c r="AQ7" s="2485"/>
      <c r="AR7" s="1324"/>
      <c r="AS7" s="1324"/>
      <c r="AT7" s="1324"/>
      <c r="AU7" s="1324"/>
      <c r="AV7" s="1324"/>
      <c r="AW7" s="1324"/>
      <c r="AX7" s="1324"/>
      <c r="AY7" s="1324"/>
      <c r="AZ7" s="1324"/>
      <c r="BA7" s="1324"/>
      <c r="BB7" s="1324"/>
      <c r="BC7" s="1324"/>
      <c r="BD7" s="1324"/>
      <c r="BE7" s="1324"/>
      <c r="BF7" s="1324"/>
      <c r="BG7" s="1324"/>
      <c r="BH7" s="1324"/>
      <c r="BI7" s="1324"/>
      <c r="BJ7" s="1324"/>
      <c r="BK7" s="1324"/>
    </row>
    <row r="8" spans="1:63" ht="27" customHeight="1" x14ac:dyDescent="0.2">
      <c r="A8" s="3721">
        <v>5</v>
      </c>
      <c r="B8" s="2354" t="s">
        <v>50</v>
      </c>
      <c r="C8" s="2354"/>
      <c r="D8" s="2354"/>
      <c r="E8" s="2354"/>
      <c r="F8" s="2354"/>
      <c r="G8" s="2354"/>
      <c r="H8" s="2354"/>
      <c r="I8" s="2354"/>
      <c r="J8" s="2354"/>
      <c r="K8" s="2354"/>
      <c r="L8" s="64"/>
      <c r="M8" s="64"/>
      <c r="N8" s="84"/>
      <c r="O8" s="3722"/>
      <c r="P8" s="64"/>
      <c r="Q8" s="64"/>
      <c r="R8" s="84"/>
      <c r="S8" s="3722"/>
      <c r="T8" s="64"/>
      <c r="U8" s="84"/>
      <c r="V8" s="3722"/>
      <c r="W8" s="68"/>
      <c r="X8" s="63"/>
      <c r="Y8" s="62"/>
      <c r="Z8" s="62"/>
      <c r="AA8" s="62"/>
      <c r="AB8" s="62"/>
      <c r="AC8" s="62"/>
      <c r="AD8" s="62"/>
      <c r="AE8" s="62"/>
      <c r="AF8" s="62"/>
      <c r="AG8" s="62"/>
      <c r="AH8" s="62"/>
      <c r="AI8" s="62"/>
      <c r="AJ8" s="62"/>
      <c r="AK8" s="62"/>
      <c r="AL8" s="62"/>
      <c r="AM8" s="62"/>
      <c r="AN8" s="62"/>
      <c r="AO8" s="69"/>
      <c r="AP8" s="69"/>
      <c r="AQ8" s="3723"/>
      <c r="AR8" s="8"/>
      <c r="AS8" s="8"/>
      <c r="AT8" s="8"/>
      <c r="AU8" s="8"/>
      <c r="AV8" s="8"/>
      <c r="AW8" s="8"/>
      <c r="AX8" s="8"/>
      <c r="AY8" s="8"/>
      <c r="AZ8" s="8"/>
      <c r="BA8" s="8"/>
      <c r="BB8" s="8"/>
      <c r="BC8" s="8"/>
      <c r="BD8" s="8"/>
      <c r="BE8" s="8"/>
      <c r="BF8" s="8"/>
      <c r="BG8" s="8"/>
      <c r="BH8" s="8"/>
      <c r="BI8" s="8"/>
      <c r="BJ8" s="8"/>
      <c r="BK8" s="8"/>
    </row>
    <row r="9" spans="1:63" s="8" customFormat="1" ht="27" customHeight="1" x14ac:dyDescent="0.2">
      <c r="A9" s="1081"/>
      <c r="B9" s="1082"/>
      <c r="C9" s="1083"/>
      <c r="D9" s="3712">
        <v>26</v>
      </c>
      <c r="E9" s="3699" t="s">
        <v>82</v>
      </c>
      <c r="F9" s="3699"/>
      <c r="G9" s="3699"/>
      <c r="H9" s="3699"/>
      <c r="I9" s="3699"/>
      <c r="J9" s="3699"/>
      <c r="K9" s="3699"/>
      <c r="L9" s="3713"/>
      <c r="M9" s="3713"/>
      <c r="N9" s="3714"/>
      <c r="O9" s="3715"/>
      <c r="P9" s="3713"/>
      <c r="Q9" s="3713"/>
      <c r="R9" s="3714"/>
      <c r="S9" s="3715"/>
      <c r="T9" s="3713"/>
      <c r="U9" s="3714"/>
      <c r="V9" s="3715"/>
      <c r="W9" s="3716"/>
      <c r="X9" s="3717"/>
      <c r="Y9" s="3718"/>
      <c r="Z9" s="3718"/>
      <c r="AA9" s="3718"/>
      <c r="AB9" s="3718"/>
      <c r="AC9" s="3718"/>
      <c r="AD9" s="3718"/>
      <c r="AE9" s="3718"/>
      <c r="AF9" s="3718"/>
      <c r="AG9" s="3718"/>
      <c r="AH9" s="3718"/>
      <c r="AI9" s="3718"/>
      <c r="AJ9" s="3718"/>
      <c r="AK9" s="3718"/>
      <c r="AL9" s="3718"/>
      <c r="AM9" s="3718"/>
      <c r="AN9" s="3718"/>
      <c r="AO9" s="3719"/>
      <c r="AP9" s="3719"/>
      <c r="AQ9" s="3720"/>
    </row>
    <row r="10" spans="1:63" s="8" customFormat="1" ht="27" customHeight="1" x14ac:dyDescent="0.2">
      <c r="A10" s="585"/>
      <c r="B10" s="1543"/>
      <c r="C10" s="1544"/>
      <c r="D10" s="1084"/>
      <c r="E10" s="1082"/>
      <c r="F10" s="1083"/>
      <c r="G10" s="912">
        <v>83</v>
      </c>
      <c r="H10" s="2354" t="s">
        <v>83</v>
      </c>
      <c r="I10" s="2354"/>
      <c r="J10" s="2354"/>
      <c r="K10" s="2354"/>
      <c r="L10" s="64"/>
      <c r="M10" s="64"/>
      <c r="N10" s="84"/>
      <c r="O10" s="3722"/>
      <c r="P10" s="64"/>
      <c r="Q10" s="64"/>
      <c r="R10" s="84"/>
      <c r="S10" s="3722"/>
      <c r="T10" s="64"/>
      <c r="U10" s="84"/>
      <c r="V10" s="3722"/>
      <c r="W10" s="68"/>
      <c r="X10" s="63"/>
      <c r="Y10" s="62"/>
      <c r="Z10" s="62"/>
      <c r="AA10" s="62"/>
      <c r="AB10" s="62"/>
      <c r="AC10" s="62"/>
      <c r="AD10" s="62"/>
      <c r="AE10" s="62"/>
      <c r="AF10" s="62"/>
      <c r="AG10" s="62"/>
      <c r="AH10" s="62"/>
      <c r="AI10" s="62"/>
      <c r="AJ10" s="62"/>
      <c r="AK10" s="62"/>
      <c r="AL10" s="62"/>
      <c r="AM10" s="62"/>
      <c r="AN10" s="62"/>
      <c r="AO10" s="69"/>
      <c r="AP10" s="69"/>
      <c r="AQ10" s="3723"/>
    </row>
    <row r="11" spans="1:63" s="433" customFormat="1" ht="195" customHeight="1" x14ac:dyDescent="0.2">
      <c r="A11" s="1420"/>
      <c r="B11" s="1545"/>
      <c r="C11" s="1499"/>
      <c r="D11" s="1403"/>
      <c r="E11" s="1421"/>
      <c r="F11" s="1396"/>
      <c r="G11" s="1402"/>
      <c r="H11" s="1421"/>
      <c r="I11" s="1421"/>
      <c r="J11" s="2353">
        <v>246</v>
      </c>
      <c r="K11" s="2318" t="s">
        <v>84</v>
      </c>
      <c r="L11" s="2318" t="s">
        <v>85</v>
      </c>
      <c r="M11" s="2353">
        <v>13</v>
      </c>
      <c r="N11" s="2353" t="s">
        <v>86</v>
      </c>
      <c r="O11" s="2353" t="s">
        <v>87</v>
      </c>
      <c r="P11" s="2318" t="s">
        <v>88</v>
      </c>
      <c r="Q11" s="2348">
        <f>+(V11+V12+V13+V14+V15+V16)/R11</f>
        <v>1</v>
      </c>
      <c r="R11" s="2378">
        <f>SUM(V11:V16)</f>
        <v>30000000</v>
      </c>
      <c r="S11" s="2318" t="s">
        <v>89</v>
      </c>
      <c r="T11" s="1521" t="s">
        <v>90</v>
      </c>
      <c r="U11" s="1422" t="s">
        <v>91</v>
      </c>
      <c r="V11" s="1423">
        <v>1200000</v>
      </c>
      <c r="W11" s="1392">
        <v>20</v>
      </c>
      <c r="X11" s="1498" t="s">
        <v>92</v>
      </c>
      <c r="Y11" s="2173">
        <v>295972</v>
      </c>
      <c r="Z11" s="2173">
        <v>285580</v>
      </c>
      <c r="AA11" s="2173">
        <v>135545</v>
      </c>
      <c r="AB11" s="2173">
        <v>44254</v>
      </c>
      <c r="AC11" s="2173">
        <v>309146</v>
      </c>
      <c r="AD11" s="2173">
        <v>92607</v>
      </c>
      <c r="AE11" s="2173">
        <v>2145</v>
      </c>
      <c r="AF11" s="2173">
        <v>12718</v>
      </c>
      <c r="AG11" s="2173">
        <v>26</v>
      </c>
      <c r="AH11" s="2173">
        <v>37</v>
      </c>
      <c r="AI11" s="2173">
        <v>0</v>
      </c>
      <c r="AJ11" s="2173">
        <v>0</v>
      </c>
      <c r="AK11" s="2173">
        <v>44350</v>
      </c>
      <c r="AL11" s="2173">
        <v>21944</v>
      </c>
      <c r="AM11" s="2173">
        <v>75687</v>
      </c>
      <c r="AN11" s="2173">
        <f>SUM(AA11:AD11)</f>
        <v>581552</v>
      </c>
      <c r="AO11" s="2373">
        <v>43832</v>
      </c>
      <c r="AP11" s="2373">
        <v>44196</v>
      </c>
      <c r="AQ11" s="2375" t="s">
        <v>93</v>
      </c>
    </row>
    <row r="12" spans="1:63" s="433" customFormat="1" ht="185.25" customHeight="1" x14ac:dyDescent="0.2">
      <c r="A12" s="1420"/>
      <c r="B12" s="1545"/>
      <c r="C12" s="1499"/>
      <c r="D12" s="1403"/>
      <c r="E12" s="1421"/>
      <c r="F12" s="1396"/>
      <c r="G12" s="1403"/>
      <c r="H12" s="1421"/>
      <c r="I12" s="1421"/>
      <c r="J12" s="2336"/>
      <c r="K12" s="2319"/>
      <c r="L12" s="2319"/>
      <c r="M12" s="2336"/>
      <c r="N12" s="2336"/>
      <c r="O12" s="2336"/>
      <c r="P12" s="2319"/>
      <c r="Q12" s="2349"/>
      <c r="R12" s="2342"/>
      <c r="S12" s="2319"/>
      <c r="T12" s="2318" t="s">
        <v>94</v>
      </c>
      <c r="U12" s="1424" t="s">
        <v>95</v>
      </c>
      <c r="V12" s="1423">
        <v>1200000</v>
      </c>
      <c r="W12" s="1392">
        <v>20</v>
      </c>
      <c r="X12" s="1498" t="s">
        <v>92</v>
      </c>
      <c r="Y12" s="2174"/>
      <c r="Z12" s="2174"/>
      <c r="AA12" s="2174"/>
      <c r="AB12" s="2174"/>
      <c r="AC12" s="2174"/>
      <c r="AD12" s="2174"/>
      <c r="AE12" s="2174"/>
      <c r="AF12" s="2174"/>
      <c r="AG12" s="2174"/>
      <c r="AH12" s="2174"/>
      <c r="AI12" s="2174"/>
      <c r="AJ12" s="2174"/>
      <c r="AK12" s="2174"/>
      <c r="AL12" s="2174"/>
      <c r="AM12" s="2174"/>
      <c r="AN12" s="2174"/>
      <c r="AO12" s="2374"/>
      <c r="AP12" s="2374"/>
      <c r="AQ12" s="2376"/>
    </row>
    <row r="13" spans="1:63" s="433" customFormat="1" ht="38.25" customHeight="1" x14ac:dyDescent="0.2">
      <c r="A13" s="1420"/>
      <c r="B13" s="1545"/>
      <c r="C13" s="1499"/>
      <c r="D13" s="1403"/>
      <c r="E13" s="1421"/>
      <c r="F13" s="1396"/>
      <c r="G13" s="1403"/>
      <c r="H13" s="1421"/>
      <c r="I13" s="1421"/>
      <c r="J13" s="2336"/>
      <c r="K13" s="2319"/>
      <c r="L13" s="2319"/>
      <c r="M13" s="2336"/>
      <c r="N13" s="2336"/>
      <c r="O13" s="2336"/>
      <c r="P13" s="2319"/>
      <c r="Q13" s="2349"/>
      <c r="R13" s="2342"/>
      <c r="S13" s="2319"/>
      <c r="T13" s="2319"/>
      <c r="U13" s="1424" t="s">
        <v>96</v>
      </c>
      <c r="V13" s="1423">
        <v>12000000</v>
      </c>
      <c r="W13" s="1392">
        <v>20</v>
      </c>
      <c r="X13" s="1498" t="s">
        <v>92</v>
      </c>
      <c r="Y13" s="2174"/>
      <c r="Z13" s="2174"/>
      <c r="AA13" s="2174"/>
      <c r="AB13" s="2174"/>
      <c r="AC13" s="2174"/>
      <c r="AD13" s="2174"/>
      <c r="AE13" s="2174"/>
      <c r="AF13" s="2174"/>
      <c r="AG13" s="2174"/>
      <c r="AH13" s="2174"/>
      <c r="AI13" s="2174"/>
      <c r="AJ13" s="2174"/>
      <c r="AK13" s="2174"/>
      <c r="AL13" s="2174"/>
      <c r="AM13" s="2174"/>
      <c r="AN13" s="2174"/>
      <c r="AO13" s="2374"/>
      <c r="AP13" s="2374"/>
      <c r="AQ13" s="2376"/>
    </row>
    <row r="14" spans="1:63" s="433" customFormat="1" ht="41.25" customHeight="1" x14ac:dyDescent="0.2">
      <c r="A14" s="1420"/>
      <c r="B14" s="1545"/>
      <c r="C14" s="1499"/>
      <c r="D14" s="1403"/>
      <c r="E14" s="1421"/>
      <c r="F14" s="1396"/>
      <c r="G14" s="1403"/>
      <c r="H14" s="1421"/>
      <c r="I14" s="1421"/>
      <c r="J14" s="2336"/>
      <c r="K14" s="2319"/>
      <c r="L14" s="2319"/>
      <c r="M14" s="2336"/>
      <c r="N14" s="2336"/>
      <c r="O14" s="2336"/>
      <c r="P14" s="2319"/>
      <c r="Q14" s="2349"/>
      <c r="R14" s="2342"/>
      <c r="S14" s="2319"/>
      <c r="T14" s="2319"/>
      <c r="U14" s="1422" t="s">
        <v>97</v>
      </c>
      <c r="V14" s="1423">
        <v>3600000</v>
      </c>
      <c r="W14" s="1392">
        <v>20</v>
      </c>
      <c r="X14" s="1498" t="s">
        <v>92</v>
      </c>
      <c r="Y14" s="2174"/>
      <c r="Z14" s="2174"/>
      <c r="AA14" s="2174"/>
      <c r="AB14" s="2174"/>
      <c r="AC14" s="2174"/>
      <c r="AD14" s="2174"/>
      <c r="AE14" s="2174"/>
      <c r="AF14" s="2174"/>
      <c r="AG14" s="2174"/>
      <c r="AH14" s="2174"/>
      <c r="AI14" s="2174"/>
      <c r="AJ14" s="2174"/>
      <c r="AK14" s="2174"/>
      <c r="AL14" s="2174"/>
      <c r="AM14" s="2174"/>
      <c r="AN14" s="2174"/>
      <c r="AO14" s="2374"/>
      <c r="AP14" s="2374"/>
      <c r="AQ14" s="2376"/>
    </row>
    <row r="15" spans="1:63" s="433" customFormat="1" ht="147" customHeight="1" x14ac:dyDescent="0.2">
      <c r="A15" s="1420"/>
      <c r="B15" s="1545"/>
      <c r="C15" s="1499"/>
      <c r="D15" s="1403"/>
      <c r="E15" s="1421"/>
      <c r="F15" s="1396"/>
      <c r="G15" s="1403"/>
      <c r="H15" s="1421"/>
      <c r="I15" s="1421"/>
      <c r="J15" s="2336"/>
      <c r="K15" s="2319"/>
      <c r="L15" s="2319"/>
      <c r="M15" s="2336"/>
      <c r="N15" s="2336"/>
      <c r="O15" s="2336"/>
      <c r="P15" s="2319"/>
      <c r="Q15" s="2349"/>
      <c r="R15" s="2342"/>
      <c r="S15" s="2319"/>
      <c r="T15" s="2319"/>
      <c r="U15" s="1424" t="s">
        <v>1977</v>
      </c>
      <c r="V15" s="1423">
        <v>3600000</v>
      </c>
      <c r="W15" s="1392">
        <v>20</v>
      </c>
      <c r="X15" s="1498" t="s">
        <v>92</v>
      </c>
      <c r="Y15" s="2174"/>
      <c r="Z15" s="2174"/>
      <c r="AA15" s="2174"/>
      <c r="AB15" s="2174"/>
      <c r="AC15" s="2174"/>
      <c r="AD15" s="2174"/>
      <c r="AE15" s="2174"/>
      <c r="AF15" s="2174"/>
      <c r="AG15" s="2174"/>
      <c r="AH15" s="2174"/>
      <c r="AI15" s="2174"/>
      <c r="AJ15" s="2174"/>
      <c r="AK15" s="2174"/>
      <c r="AL15" s="2174"/>
      <c r="AM15" s="2174"/>
      <c r="AN15" s="2174"/>
      <c r="AO15" s="2374"/>
      <c r="AP15" s="2374"/>
      <c r="AQ15" s="2376"/>
    </row>
    <row r="16" spans="1:63" s="433" customFormat="1" ht="42.75" customHeight="1" x14ac:dyDescent="0.2">
      <c r="A16" s="1420"/>
      <c r="B16" s="1545"/>
      <c r="C16" s="1499"/>
      <c r="D16" s="1403"/>
      <c r="E16" s="1421"/>
      <c r="F16" s="1396"/>
      <c r="G16" s="1403"/>
      <c r="H16" s="1421"/>
      <c r="I16" s="1421"/>
      <c r="J16" s="2336"/>
      <c r="K16" s="2319"/>
      <c r="L16" s="2319"/>
      <c r="M16" s="2336"/>
      <c r="N16" s="2336"/>
      <c r="O16" s="2336"/>
      <c r="P16" s="2319"/>
      <c r="Q16" s="2349"/>
      <c r="R16" s="2342"/>
      <c r="S16" s="2319"/>
      <c r="T16" s="2319"/>
      <c r="U16" s="1424" t="s">
        <v>98</v>
      </c>
      <c r="V16" s="1423">
        <v>8400000</v>
      </c>
      <c r="W16" s="1392">
        <v>20</v>
      </c>
      <c r="X16" s="1498" t="s">
        <v>92</v>
      </c>
      <c r="Y16" s="2350"/>
      <c r="Z16" s="2350"/>
      <c r="AA16" s="2350"/>
      <c r="AB16" s="2350"/>
      <c r="AC16" s="2350"/>
      <c r="AD16" s="2350"/>
      <c r="AE16" s="2350"/>
      <c r="AF16" s="2350"/>
      <c r="AG16" s="2350"/>
      <c r="AH16" s="2350"/>
      <c r="AI16" s="2350"/>
      <c r="AJ16" s="2350"/>
      <c r="AK16" s="2350"/>
      <c r="AL16" s="2350"/>
      <c r="AM16" s="2350"/>
      <c r="AN16" s="2350"/>
      <c r="AO16" s="2374"/>
      <c r="AP16" s="2374"/>
      <c r="AQ16" s="2376"/>
    </row>
    <row r="17" spans="1:43" ht="39.75" customHeight="1" x14ac:dyDescent="0.2">
      <c r="A17" s="587"/>
      <c r="B17" s="1546"/>
      <c r="C17" s="593"/>
      <c r="D17" s="588"/>
      <c r="E17" s="400"/>
      <c r="F17" s="1255"/>
      <c r="G17" s="912">
        <v>84</v>
      </c>
      <c r="H17" s="2354" t="s">
        <v>99</v>
      </c>
      <c r="I17" s="2354"/>
      <c r="J17" s="2354"/>
      <c r="K17" s="2354"/>
      <c r="L17" s="64"/>
      <c r="M17" s="123"/>
      <c r="N17" s="84"/>
      <c r="O17" s="589"/>
      <c r="P17" s="64"/>
      <c r="Q17" s="123"/>
      <c r="R17" s="84"/>
      <c r="S17" s="589"/>
      <c r="T17" s="123"/>
      <c r="U17" s="84"/>
      <c r="V17" s="589"/>
      <c r="W17" s="86"/>
      <c r="X17" s="87"/>
      <c r="Y17" s="508"/>
      <c r="Z17" s="590"/>
      <c r="AA17" s="508"/>
      <c r="AB17" s="508"/>
      <c r="AC17" s="508"/>
      <c r="AD17" s="508"/>
      <c r="AE17" s="508"/>
      <c r="AF17" s="508"/>
      <c r="AG17" s="508"/>
      <c r="AH17" s="508"/>
      <c r="AI17" s="508"/>
      <c r="AJ17" s="508"/>
      <c r="AK17" s="508"/>
      <c r="AL17" s="508"/>
      <c r="AM17" s="508"/>
      <c r="AN17" s="508"/>
      <c r="AO17" s="89"/>
      <c r="AP17" s="591"/>
      <c r="AQ17" s="592"/>
    </row>
    <row r="18" spans="1:43" s="433" customFormat="1" ht="43.5" customHeight="1" x14ac:dyDescent="0.2">
      <c r="A18" s="1425"/>
      <c r="B18" s="1547"/>
      <c r="C18" s="1548"/>
      <c r="D18" s="1426"/>
      <c r="E18" s="882"/>
      <c r="F18" s="882"/>
      <c r="G18" s="1426"/>
      <c r="H18" s="882"/>
      <c r="I18" s="882"/>
      <c r="J18" s="2195">
        <v>248</v>
      </c>
      <c r="K18" s="2309" t="s">
        <v>100</v>
      </c>
      <c r="L18" s="2309" t="s">
        <v>101</v>
      </c>
      <c r="M18" s="2352">
        <v>12</v>
      </c>
      <c r="N18" s="2195" t="s">
        <v>102</v>
      </c>
      <c r="O18" s="2195" t="s">
        <v>103</v>
      </c>
      <c r="P18" s="2309" t="s">
        <v>104</v>
      </c>
      <c r="Q18" s="2340">
        <f>+(V18+V19+V20+V21+V22)/R18</f>
        <v>1</v>
      </c>
      <c r="R18" s="2346">
        <f>SUM(V18:V22)</f>
        <v>30000000</v>
      </c>
      <c r="S18" s="2372" t="s">
        <v>105</v>
      </c>
      <c r="T18" s="2309" t="s">
        <v>106</v>
      </c>
      <c r="U18" s="1395" t="s">
        <v>107</v>
      </c>
      <c r="V18" s="1423">
        <v>7000000</v>
      </c>
      <c r="W18" s="1392">
        <v>20</v>
      </c>
      <c r="X18" s="1498" t="s">
        <v>92</v>
      </c>
      <c r="Y18" s="2173">
        <v>295972</v>
      </c>
      <c r="Z18" s="2173">
        <v>285580</v>
      </c>
      <c r="AA18" s="2173">
        <v>135545</v>
      </c>
      <c r="AB18" s="2173">
        <v>44254</v>
      </c>
      <c r="AC18" s="2173">
        <v>309146</v>
      </c>
      <c r="AD18" s="2173">
        <v>92607</v>
      </c>
      <c r="AE18" s="2173">
        <v>2145</v>
      </c>
      <c r="AF18" s="2173">
        <v>12718</v>
      </c>
      <c r="AG18" s="2173">
        <v>26</v>
      </c>
      <c r="AH18" s="2173">
        <v>37</v>
      </c>
      <c r="AI18" s="2173">
        <v>0</v>
      </c>
      <c r="AJ18" s="2173">
        <v>0</v>
      </c>
      <c r="AK18" s="2173">
        <v>44350</v>
      </c>
      <c r="AL18" s="2173">
        <v>21944</v>
      </c>
      <c r="AM18" s="2173">
        <v>75687</v>
      </c>
      <c r="AN18" s="2173">
        <f>SUM(AA18:AD18)</f>
        <v>581552</v>
      </c>
      <c r="AO18" s="2371">
        <v>43832</v>
      </c>
      <c r="AP18" s="2371">
        <v>44196</v>
      </c>
      <c r="AQ18" s="2347" t="s">
        <v>108</v>
      </c>
    </row>
    <row r="19" spans="1:43" s="433" customFormat="1" ht="33.75" customHeight="1" x14ac:dyDescent="0.2">
      <c r="A19" s="1425"/>
      <c r="B19" s="1547"/>
      <c r="C19" s="1548"/>
      <c r="D19" s="1426"/>
      <c r="E19" s="882"/>
      <c r="F19" s="882"/>
      <c r="G19" s="1426"/>
      <c r="H19" s="882"/>
      <c r="I19" s="882"/>
      <c r="J19" s="2195"/>
      <c r="K19" s="2309"/>
      <c r="L19" s="2309"/>
      <c r="M19" s="2352"/>
      <c r="N19" s="2195"/>
      <c r="O19" s="2195"/>
      <c r="P19" s="2309"/>
      <c r="Q19" s="2340"/>
      <c r="R19" s="2346"/>
      <c r="S19" s="2372"/>
      <c r="T19" s="2309"/>
      <c r="U19" s="1395" t="s">
        <v>109</v>
      </c>
      <c r="V19" s="1423">
        <v>3000000</v>
      </c>
      <c r="W19" s="1392">
        <v>20</v>
      </c>
      <c r="X19" s="1498" t="s">
        <v>92</v>
      </c>
      <c r="Y19" s="2174"/>
      <c r="Z19" s="2174"/>
      <c r="AA19" s="2174"/>
      <c r="AB19" s="2174"/>
      <c r="AC19" s="2174"/>
      <c r="AD19" s="2174"/>
      <c r="AE19" s="2174"/>
      <c r="AF19" s="2174"/>
      <c r="AG19" s="2174"/>
      <c r="AH19" s="2174"/>
      <c r="AI19" s="2174"/>
      <c r="AJ19" s="2174"/>
      <c r="AK19" s="2174"/>
      <c r="AL19" s="2174"/>
      <c r="AM19" s="2174"/>
      <c r="AN19" s="2174"/>
      <c r="AO19" s="2371"/>
      <c r="AP19" s="2371"/>
      <c r="AQ19" s="2347"/>
    </row>
    <row r="20" spans="1:43" s="433" customFormat="1" ht="85.5" customHeight="1" x14ac:dyDescent="0.2">
      <c r="A20" s="1425"/>
      <c r="B20" s="1547"/>
      <c r="C20" s="1548"/>
      <c r="D20" s="1426"/>
      <c r="E20" s="882"/>
      <c r="F20" s="882"/>
      <c r="G20" s="1426"/>
      <c r="H20" s="882"/>
      <c r="I20" s="882"/>
      <c r="J20" s="2195"/>
      <c r="K20" s="2309"/>
      <c r="L20" s="2309"/>
      <c r="M20" s="2352"/>
      <c r="N20" s="2195"/>
      <c r="O20" s="2195"/>
      <c r="P20" s="2309"/>
      <c r="Q20" s="2340"/>
      <c r="R20" s="2346"/>
      <c r="S20" s="2372"/>
      <c r="T20" s="1395" t="s">
        <v>110</v>
      </c>
      <c r="U20" s="1394" t="s">
        <v>111</v>
      </c>
      <c r="V20" s="1427">
        <v>10000000</v>
      </c>
      <c r="W20" s="1392">
        <v>20</v>
      </c>
      <c r="X20" s="1498" t="s">
        <v>92</v>
      </c>
      <c r="Y20" s="2174"/>
      <c r="Z20" s="2174"/>
      <c r="AA20" s="2174"/>
      <c r="AB20" s="2174"/>
      <c r="AC20" s="2174"/>
      <c r="AD20" s="2174"/>
      <c r="AE20" s="2174"/>
      <c r="AF20" s="2174"/>
      <c r="AG20" s="2174"/>
      <c r="AH20" s="2174"/>
      <c r="AI20" s="2174"/>
      <c r="AJ20" s="2174"/>
      <c r="AK20" s="2174"/>
      <c r="AL20" s="2174"/>
      <c r="AM20" s="2174"/>
      <c r="AN20" s="2174"/>
      <c r="AO20" s="2371"/>
      <c r="AP20" s="2371"/>
      <c r="AQ20" s="2347"/>
    </row>
    <row r="21" spans="1:43" s="433" customFormat="1" ht="42.75" customHeight="1" x14ac:dyDescent="0.2">
      <c r="A21" s="1425"/>
      <c r="B21" s="1547"/>
      <c r="C21" s="1548"/>
      <c r="D21" s="1426"/>
      <c r="E21" s="882"/>
      <c r="F21" s="882"/>
      <c r="G21" s="1426"/>
      <c r="H21" s="882"/>
      <c r="I21" s="882"/>
      <c r="J21" s="2195"/>
      <c r="K21" s="2309"/>
      <c r="L21" s="2309"/>
      <c r="M21" s="2352"/>
      <c r="N21" s="2195"/>
      <c r="O21" s="2195"/>
      <c r="P21" s="2309"/>
      <c r="Q21" s="2340"/>
      <c r="R21" s="2346"/>
      <c r="S21" s="2372"/>
      <c r="T21" s="2309" t="s">
        <v>112</v>
      </c>
      <c r="U21" s="1394" t="s">
        <v>113</v>
      </c>
      <c r="V21" s="1427">
        <v>3000000</v>
      </c>
      <c r="W21" s="1392">
        <v>20</v>
      </c>
      <c r="X21" s="1498" t="s">
        <v>92</v>
      </c>
      <c r="Y21" s="2174"/>
      <c r="Z21" s="2174"/>
      <c r="AA21" s="2174"/>
      <c r="AB21" s="2174"/>
      <c r="AC21" s="2174"/>
      <c r="AD21" s="2174"/>
      <c r="AE21" s="2174"/>
      <c r="AF21" s="2174"/>
      <c r="AG21" s="2174"/>
      <c r="AH21" s="2174"/>
      <c r="AI21" s="2174"/>
      <c r="AJ21" s="2174"/>
      <c r="AK21" s="2174"/>
      <c r="AL21" s="2174"/>
      <c r="AM21" s="2174"/>
      <c r="AN21" s="2174"/>
      <c r="AO21" s="2371"/>
      <c r="AP21" s="2371"/>
      <c r="AQ21" s="2347"/>
    </row>
    <row r="22" spans="1:43" s="433" customFormat="1" ht="67.5" customHeight="1" x14ac:dyDescent="0.2">
      <c r="A22" s="1425"/>
      <c r="B22" s="1547"/>
      <c r="C22" s="1548"/>
      <c r="D22" s="1426"/>
      <c r="E22" s="882"/>
      <c r="F22" s="882"/>
      <c r="G22" s="1428"/>
      <c r="H22" s="882"/>
      <c r="I22" s="882"/>
      <c r="J22" s="2195"/>
      <c r="K22" s="2309"/>
      <c r="L22" s="2309"/>
      <c r="M22" s="2352"/>
      <c r="N22" s="2195"/>
      <c r="O22" s="2195"/>
      <c r="P22" s="2309"/>
      <c r="Q22" s="2340"/>
      <c r="R22" s="2346"/>
      <c r="S22" s="2372"/>
      <c r="T22" s="2309"/>
      <c r="U22" s="1394" t="s">
        <v>114</v>
      </c>
      <c r="V22" s="1427">
        <v>7000000</v>
      </c>
      <c r="W22" s="1392">
        <v>20</v>
      </c>
      <c r="X22" s="1498" t="s">
        <v>92</v>
      </c>
      <c r="Y22" s="2350"/>
      <c r="Z22" s="2350"/>
      <c r="AA22" s="2350"/>
      <c r="AB22" s="2350"/>
      <c r="AC22" s="2350"/>
      <c r="AD22" s="2350"/>
      <c r="AE22" s="2350"/>
      <c r="AF22" s="2350"/>
      <c r="AG22" s="2350"/>
      <c r="AH22" s="2350"/>
      <c r="AI22" s="2350"/>
      <c r="AJ22" s="2350"/>
      <c r="AK22" s="2350"/>
      <c r="AL22" s="2350"/>
      <c r="AM22" s="2350"/>
      <c r="AN22" s="2350"/>
      <c r="AO22" s="2371"/>
      <c r="AP22" s="2371"/>
      <c r="AQ22" s="2347"/>
    </row>
    <row r="23" spans="1:43" ht="39.75" customHeight="1" x14ac:dyDescent="0.2">
      <c r="A23" s="587"/>
      <c r="B23" s="1546"/>
      <c r="C23" s="593"/>
      <c r="D23" s="3711">
        <v>27</v>
      </c>
      <c r="E23" s="3699" t="s">
        <v>115</v>
      </c>
      <c r="F23" s="3699"/>
      <c r="G23" s="3699"/>
      <c r="H23" s="3699"/>
      <c r="I23" s="3699"/>
      <c r="J23" s="3699"/>
      <c r="K23" s="3699"/>
      <c r="L23" s="3700"/>
      <c r="M23" s="3701"/>
      <c r="N23" s="3702"/>
      <c r="O23" s="3703"/>
      <c r="P23" s="3700"/>
      <c r="Q23" s="3701"/>
      <c r="R23" s="3702"/>
      <c r="S23" s="3703"/>
      <c r="T23" s="3701"/>
      <c r="U23" s="3702"/>
      <c r="V23" s="3703"/>
      <c r="W23" s="3704"/>
      <c r="X23" s="3705"/>
      <c r="Y23" s="3706"/>
      <c r="Z23" s="3707"/>
      <c r="AA23" s="3706"/>
      <c r="AB23" s="3706"/>
      <c r="AC23" s="3706"/>
      <c r="AD23" s="3706"/>
      <c r="AE23" s="3706"/>
      <c r="AF23" s="3706"/>
      <c r="AG23" s="3706"/>
      <c r="AH23" s="3706"/>
      <c r="AI23" s="3706"/>
      <c r="AJ23" s="3706"/>
      <c r="AK23" s="3706"/>
      <c r="AL23" s="3706"/>
      <c r="AM23" s="3706"/>
      <c r="AN23" s="3706"/>
      <c r="AO23" s="3708"/>
      <c r="AP23" s="3709"/>
      <c r="AQ23" s="3710"/>
    </row>
    <row r="24" spans="1:43" ht="39.75" customHeight="1" x14ac:dyDescent="0.2">
      <c r="A24" s="587"/>
      <c r="B24" s="1546"/>
      <c r="C24" s="593"/>
      <c r="D24" s="588"/>
      <c r="E24" s="400"/>
      <c r="F24" s="593"/>
      <c r="G24" s="3687">
        <v>85</v>
      </c>
      <c r="H24" s="2377" t="s">
        <v>116</v>
      </c>
      <c r="I24" s="2377"/>
      <c r="J24" s="2377"/>
      <c r="K24" s="2377"/>
      <c r="L24" s="3688"/>
      <c r="M24" s="3689"/>
      <c r="N24" s="3690"/>
      <c r="O24" s="3691"/>
      <c r="P24" s="3688"/>
      <c r="Q24" s="3689"/>
      <c r="R24" s="3690"/>
      <c r="S24" s="3691"/>
      <c r="T24" s="3689"/>
      <c r="U24" s="3690"/>
      <c r="V24" s="3691"/>
      <c r="W24" s="3692"/>
      <c r="X24" s="3693"/>
      <c r="Y24" s="3694"/>
      <c r="Z24" s="3695"/>
      <c r="AA24" s="3694"/>
      <c r="AB24" s="3694"/>
      <c r="AC24" s="3694"/>
      <c r="AD24" s="3694"/>
      <c r="AE24" s="3694"/>
      <c r="AF24" s="3694"/>
      <c r="AG24" s="3694"/>
      <c r="AH24" s="3694"/>
      <c r="AI24" s="3694"/>
      <c r="AJ24" s="3694"/>
      <c r="AK24" s="3694"/>
      <c r="AL24" s="3694"/>
      <c r="AM24" s="3694"/>
      <c r="AN24" s="3694"/>
      <c r="AO24" s="3696"/>
      <c r="AP24" s="3697"/>
      <c r="AQ24" s="3698"/>
    </row>
    <row r="25" spans="1:43" ht="92.25" customHeight="1" x14ac:dyDescent="0.2">
      <c r="A25" s="594"/>
      <c r="B25" s="1549"/>
      <c r="C25" s="595"/>
      <c r="D25" s="596"/>
      <c r="E25" s="434"/>
      <c r="F25" s="434"/>
      <c r="G25" s="1085"/>
      <c r="H25" s="434"/>
      <c r="I25" s="434"/>
      <c r="J25" s="2272">
        <v>249</v>
      </c>
      <c r="K25" s="2300" t="s">
        <v>117</v>
      </c>
      <c r="L25" s="2372" t="s">
        <v>118</v>
      </c>
      <c r="M25" s="2352">
        <v>1</v>
      </c>
      <c r="N25" s="2195" t="s">
        <v>119</v>
      </c>
      <c r="O25" s="2195" t="s">
        <v>120</v>
      </c>
      <c r="P25" s="2309" t="s">
        <v>121</v>
      </c>
      <c r="Q25" s="2340">
        <f>+(V25+V28+V29+V30+V31+V32+V33+V34+V35+V36+V26+V27)/R25</f>
        <v>1</v>
      </c>
      <c r="R25" s="2346">
        <f>SUM(V25:V36)</f>
        <v>200000000</v>
      </c>
      <c r="S25" s="2300" t="s">
        <v>122</v>
      </c>
      <c r="T25" s="2300" t="s">
        <v>123</v>
      </c>
      <c r="U25" s="1555" t="s">
        <v>124</v>
      </c>
      <c r="V25" s="897">
        <v>4000000</v>
      </c>
      <c r="W25" s="1348">
        <v>20</v>
      </c>
      <c r="X25" s="1494" t="s">
        <v>61</v>
      </c>
      <c r="Y25" s="2258">
        <v>295972</v>
      </c>
      <c r="Z25" s="2258">
        <v>285580</v>
      </c>
      <c r="AA25" s="2258">
        <v>135545</v>
      </c>
      <c r="AB25" s="2258">
        <v>44254</v>
      </c>
      <c r="AC25" s="2258">
        <v>309146</v>
      </c>
      <c r="AD25" s="2258">
        <v>92607</v>
      </c>
      <c r="AE25" s="2258">
        <v>2145</v>
      </c>
      <c r="AF25" s="2258">
        <v>12718</v>
      </c>
      <c r="AG25" s="2258">
        <v>26</v>
      </c>
      <c r="AH25" s="2258">
        <v>37</v>
      </c>
      <c r="AI25" s="2258">
        <v>0</v>
      </c>
      <c r="AJ25" s="2258">
        <v>0</v>
      </c>
      <c r="AK25" s="2258">
        <v>44350</v>
      </c>
      <c r="AL25" s="2258">
        <v>21944</v>
      </c>
      <c r="AM25" s="2258">
        <v>75687</v>
      </c>
      <c r="AN25" s="2367">
        <f>Y25+Z25</f>
        <v>581552</v>
      </c>
      <c r="AO25" s="2277">
        <v>43832</v>
      </c>
      <c r="AP25" s="2277">
        <v>44196</v>
      </c>
      <c r="AQ25" s="2272" t="s">
        <v>93</v>
      </c>
    </row>
    <row r="26" spans="1:43" ht="86.25" customHeight="1" x14ac:dyDescent="0.2">
      <c r="A26" s="594"/>
      <c r="B26" s="1549"/>
      <c r="C26" s="595"/>
      <c r="D26" s="596"/>
      <c r="E26" s="434"/>
      <c r="F26" s="434"/>
      <c r="G26" s="596"/>
      <c r="H26" s="434"/>
      <c r="I26" s="434"/>
      <c r="J26" s="2272"/>
      <c r="K26" s="2300"/>
      <c r="L26" s="2372"/>
      <c r="M26" s="2352"/>
      <c r="N26" s="2195"/>
      <c r="O26" s="2195"/>
      <c r="P26" s="2309"/>
      <c r="Q26" s="2340"/>
      <c r="R26" s="2346"/>
      <c r="S26" s="2300"/>
      <c r="T26" s="2300"/>
      <c r="U26" s="913" t="s">
        <v>125</v>
      </c>
      <c r="V26" s="897">
        <v>9000000</v>
      </c>
      <c r="W26" s="1348">
        <v>20</v>
      </c>
      <c r="X26" s="1494" t="s">
        <v>61</v>
      </c>
      <c r="Y26" s="2259"/>
      <c r="Z26" s="2259"/>
      <c r="AA26" s="2259"/>
      <c r="AB26" s="2259"/>
      <c r="AC26" s="2259"/>
      <c r="AD26" s="2259"/>
      <c r="AE26" s="2259"/>
      <c r="AF26" s="2259"/>
      <c r="AG26" s="2259"/>
      <c r="AH26" s="2259"/>
      <c r="AI26" s="2259"/>
      <c r="AJ26" s="2259"/>
      <c r="AK26" s="2259"/>
      <c r="AL26" s="2259"/>
      <c r="AM26" s="2259"/>
      <c r="AN26" s="2367"/>
      <c r="AO26" s="2277"/>
      <c r="AP26" s="2277"/>
      <c r="AQ26" s="2272"/>
    </row>
    <row r="27" spans="1:43" ht="152.25" customHeight="1" x14ac:dyDescent="0.2">
      <c r="A27" s="594"/>
      <c r="B27" s="1549"/>
      <c r="C27" s="595"/>
      <c r="D27" s="596"/>
      <c r="E27" s="434"/>
      <c r="F27" s="434"/>
      <c r="G27" s="596"/>
      <c r="H27" s="434"/>
      <c r="I27" s="434"/>
      <c r="J27" s="2272"/>
      <c r="K27" s="2300"/>
      <c r="L27" s="2372"/>
      <c r="M27" s="2352"/>
      <c r="N27" s="2195"/>
      <c r="O27" s="2195"/>
      <c r="P27" s="2309"/>
      <c r="Q27" s="2340"/>
      <c r="R27" s="2346"/>
      <c r="S27" s="2300"/>
      <c r="T27" s="2300"/>
      <c r="U27" s="1497" t="s">
        <v>126</v>
      </c>
      <c r="V27" s="897">
        <v>10000000</v>
      </c>
      <c r="W27" s="1348">
        <v>20</v>
      </c>
      <c r="X27" s="1494" t="s">
        <v>61</v>
      </c>
      <c r="Y27" s="2259"/>
      <c r="Z27" s="2259"/>
      <c r="AA27" s="2259"/>
      <c r="AB27" s="2259"/>
      <c r="AC27" s="2259"/>
      <c r="AD27" s="2259"/>
      <c r="AE27" s="2259"/>
      <c r="AF27" s="2259"/>
      <c r="AG27" s="2259"/>
      <c r="AH27" s="2259"/>
      <c r="AI27" s="2259"/>
      <c r="AJ27" s="2259"/>
      <c r="AK27" s="2259"/>
      <c r="AL27" s="2259"/>
      <c r="AM27" s="2259"/>
      <c r="AN27" s="2367"/>
      <c r="AO27" s="2277"/>
      <c r="AP27" s="2277"/>
      <c r="AQ27" s="2272"/>
    </row>
    <row r="28" spans="1:43" ht="146.25" customHeight="1" x14ac:dyDescent="0.2">
      <c r="A28" s="594"/>
      <c r="B28" s="1549"/>
      <c r="C28" s="595"/>
      <c r="D28" s="596"/>
      <c r="E28" s="434"/>
      <c r="F28" s="434"/>
      <c r="G28" s="596"/>
      <c r="H28" s="434"/>
      <c r="I28" s="434"/>
      <c r="J28" s="2272"/>
      <c r="K28" s="2300"/>
      <c r="L28" s="2372"/>
      <c r="M28" s="2352"/>
      <c r="N28" s="2195"/>
      <c r="O28" s="2195"/>
      <c r="P28" s="2309"/>
      <c r="Q28" s="2340"/>
      <c r="R28" s="2346"/>
      <c r="S28" s="2300"/>
      <c r="T28" s="2300"/>
      <c r="U28" s="913" t="s">
        <v>127</v>
      </c>
      <c r="V28" s="897">
        <v>9000000</v>
      </c>
      <c r="W28" s="1348">
        <v>20</v>
      </c>
      <c r="X28" s="1494" t="s">
        <v>61</v>
      </c>
      <c r="Y28" s="2259"/>
      <c r="Z28" s="2259"/>
      <c r="AA28" s="2259"/>
      <c r="AB28" s="2259"/>
      <c r="AC28" s="2259"/>
      <c r="AD28" s="2259"/>
      <c r="AE28" s="2259"/>
      <c r="AF28" s="2259"/>
      <c r="AG28" s="2259"/>
      <c r="AH28" s="2259"/>
      <c r="AI28" s="2259"/>
      <c r="AJ28" s="2259"/>
      <c r="AK28" s="2259"/>
      <c r="AL28" s="2259"/>
      <c r="AM28" s="2259"/>
      <c r="AN28" s="2367"/>
      <c r="AO28" s="2277"/>
      <c r="AP28" s="2277"/>
      <c r="AQ28" s="2272"/>
    </row>
    <row r="29" spans="1:43" ht="122.25" customHeight="1" x14ac:dyDescent="0.2">
      <c r="A29" s="594"/>
      <c r="B29" s="1549"/>
      <c r="C29" s="595"/>
      <c r="D29" s="596"/>
      <c r="E29" s="434"/>
      <c r="F29" s="434"/>
      <c r="G29" s="596"/>
      <c r="H29" s="434"/>
      <c r="I29" s="434"/>
      <c r="J29" s="2272"/>
      <c r="K29" s="2300"/>
      <c r="L29" s="2372"/>
      <c r="M29" s="2352"/>
      <c r="N29" s="2195"/>
      <c r="O29" s="2195"/>
      <c r="P29" s="2309"/>
      <c r="Q29" s="2340"/>
      <c r="R29" s="2346"/>
      <c r="S29" s="2300"/>
      <c r="T29" s="2300"/>
      <c r="U29" s="1497" t="s">
        <v>128</v>
      </c>
      <c r="V29" s="897">
        <v>9000000</v>
      </c>
      <c r="W29" s="1348">
        <v>20</v>
      </c>
      <c r="X29" s="1494" t="s">
        <v>61</v>
      </c>
      <c r="Y29" s="2259"/>
      <c r="Z29" s="2259"/>
      <c r="AA29" s="2259"/>
      <c r="AB29" s="2259"/>
      <c r="AC29" s="2259"/>
      <c r="AD29" s="2259"/>
      <c r="AE29" s="2259"/>
      <c r="AF29" s="2259"/>
      <c r="AG29" s="2259"/>
      <c r="AH29" s="2259"/>
      <c r="AI29" s="2259"/>
      <c r="AJ29" s="2259"/>
      <c r="AK29" s="2259"/>
      <c r="AL29" s="2259"/>
      <c r="AM29" s="2259"/>
      <c r="AN29" s="2367"/>
      <c r="AO29" s="2277"/>
      <c r="AP29" s="2277"/>
      <c r="AQ29" s="2272"/>
    </row>
    <row r="30" spans="1:43" ht="65.25" customHeight="1" x14ac:dyDescent="0.2">
      <c r="A30" s="594"/>
      <c r="B30" s="1549"/>
      <c r="C30" s="595"/>
      <c r="D30" s="596"/>
      <c r="E30" s="434"/>
      <c r="F30" s="434"/>
      <c r="G30" s="596"/>
      <c r="H30" s="434"/>
      <c r="I30" s="434"/>
      <c r="J30" s="2272"/>
      <c r="K30" s="2300"/>
      <c r="L30" s="2372"/>
      <c r="M30" s="2352"/>
      <c r="N30" s="2195"/>
      <c r="O30" s="2195"/>
      <c r="P30" s="2309"/>
      <c r="Q30" s="2340"/>
      <c r="R30" s="2346"/>
      <c r="S30" s="2300"/>
      <c r="T30" s="2300"/>
      <c r="U30" s="1497" t="s">
        <v>129</v>
      </c>
      <c r="V30" s="1014">
        <v>80000000</v>
      </c>
      <c r="W30" s="1348">
        <v>20</v>
      </c>
      <c r="X30" s="1494" t="s">
        <v>61</v>
      </c>
      <c r="Y30" s="2259"/>
      <c r="Z30" s="2259"/>
      <c r="AA30" s="2259"/>
      <c r="AB30" s="2259"/>
      <c r="AC30" s="2259"/>
      <c r="AD30" s="2259"/>
      <c r="AE30" s="2259"/>
      <c r="AF30" s="2259"/>
      <c r="AG30" s="2259"/>
      <c r="AH30" s="2259"/>
      <c r="AI30" s="2259"/>
      <c r="AJ30" s="2259"/>
      <c r="AK30" s="2259"/>
      <c r="AL30" s="2259"/>
      <c r="AM30" s="2259"/>
      <c r="AN30" s="2367"/>
      <c r="AO30" s="2277"/>
      <c r="AP30" s="2277"/>
      <c r="AQ30" s="2272"/>
    </row>
    <row r="31" spans="1:43" ht="39.75" customHeight="1" x14ac:dyDescent="0.2">
      <c r="A31" s="594"/>
      <c r="B31" s="1549"/>
      <c r="C31" s="595"/>
      <c r="D31" s="596"/>
      <c r="E31" s="434"/>
      <c r="F31" s="434"/>
      <c r="G31" s="596"/>
      <c r="H31" s="434"/>
      <c r="I31" s="434"/>
      <c r="J31" s="2272"/>
      <c r="K31" s="2300"/>
      <c r="L31" s="2372"/>
      <c r="M31" s="2352"/>
      <c r="N31" s="2195"/>
      <c r="O31" s="2195"/>
      <c r="P31" s="2309"/>
      <c r="Q31" s="2340"/>
      <c r="R31" s="2346"/>
      <c r="S31" s="2300"/>
      <c r="T31" s="2300"/>
      <c r="U31" s="913" t="s">
        <v>130</v>
      </c>
      <c r="V31" s="1014">
        <v>4000000</v>
      </c>
      <c r="W31" s="1348">
        <v>20</v>
      </c>
      <c r="X31" s="1494" t="s">
        <v>61</v>
      </c>
      <c r="Y31" s="2259"/>
      <c r="Z31" s="2259"/>
      <c r="AA31" s="2259"/>
      <c r="AB31" s="2259"/>
      <c r="AC31" s="2259"/>
      <c r="AD31" s="2259"/>
      <c r="AE31" s="2259"/>
      <c r="AF31" s="2259"/>
      <c r="AG31" s="2259"/>
      <c r="AH31" s="2259"/>
      <c r="AI31" s="2259"/>
      <c r="AJ31" s="2259"/>
      <c r="AK31" s="2259"/>
      <c r="AL31" s="2259"/>
      <c r="AM31" s="2259"/>
      <c r="AN31" s="2367"/>
      <c r="AO31" s="2277"/>
      <c r="AP31" s="2277"/>
      <c r="AQ31" s="2272"/>
    </row>
    <row r="32" spans="1:43" ht="36" customHeight="1" x14ac:dyDescent="0.2">
      <c r="A32" s="594"/>
      <c r="B32" s="1549"/>
      <c r="C32" s="595"/>
      <c r="D32" s="596"/>
      <c r="E32" s="434"/>
      <c r="F32" s="434"/>
      <c r="G32" s="596"/>
      <c r="H32" s="434"/>
      <c r="I32" s="434"/>
      <c r="J32" s="2272"/>
      <c r="K32" s="2300"/>
      <c r="L32" s="2372"/>
      <c r="M32" s="2352"/>
      <c r="N32" s="2195"/>
      <c r="O32" s="2195"/>
      <c r="P32" s="2309"/>
      <c r="Q32" s="2340"/>
      <c r="R32" s="2346"/>
      <c r="S32" s="2300"/>
      <c r="T32" s="2300" t="s">
        <v>131</v>
      </c>
      <c r="U32" s="913" t="s">
        <v>132</v>
      </c>
      <c r="V32" s="1014">
        <v>18000000</v>
      </c>
      <c r="W32" s="1348">
        <v>20</v>
      </c>
      <c r="X32" s="1494" t="s">
        <v>61</v>
      </c>
      <c r="Y32" s="2259"/>
      <c r="Z32" s="2259"/>
      <c r="AA32" s="2259"/>
      <c r="AB32" s="2259"/>
      <c r="AC32" s="2259"/>
      <c r="AD32" s="2259"/>
      <c r="AE32" s="2259"/>
      <c r="AF32" s="2259"/>
      <c r="AG32" s="2259"/>
      <c r="AH32" s="2259"/>
      <c r="AI32" s="2259"/>
      <c r="AJ32" s="2259"/>
      <c r="AK32" s="2259"/>
      <c r="AL32" s="2259"/>
      <c r="AM32" s="2259"/>
      <c r="AN32" s="2367"/>
      <c r="AO32" s="2277"/>
      <c r="AP32" s="2277"/>
      <c r="AQ32" s="2272"/>
    </row>
    <row r="33" spans="1:45" ht="27" customHeight="1" x14ac:dyDescent="0.2">
      <c r="A33" s="594"/>
      <c r="B33" s="1549"/>
      <c r="C33" s="595"/>
      <c r="D33" s="596"/>
      <c r="E33" s="434"/>
      <c r="F33" s="434"/>
      <c r="G33" s="596"/>
      <c r="H33" s="434"/>
      <c r="I33" s="434"/>
      <c r="J33" s="2272"/>
      <c r="K33" s="2300"/>
      <c r="L33" s="2372"/>
      <c r="M33" s="2352"/>
      <c r="N33" s="2195"/>
      <c r="O33" s="2195"/>
      <c r="P33" s="2309"/>
      <c r="Q33" s="2340"/>
      <c r="R33" s="2346"/>
      <c r="S33" s="2300"/>
      <c r="T33" s="2300"/>
      <c r="U33" s="1556" t="s">
        <v>133</v>
      </c>
      <c r="V33" s="1014">
        <v>18000000</v>
      </c>
      <c r="W33" s="1348">
        <v>20</v>
      </c>
      <c r="X33" s="1494" t="s">
        <v>61</v>
      </c>
      <c r="Y33" s="2259"/>
      <c r="Z33" s="2259"/>
      <c r="AA33" s="2259"/>
      <c r="AB33" s="2259"/>
      <c r="AC33" s="2259"/>
      <c r="AD33" s="2259"/>
      <c r="AE33" s="2259"/>
      <c r="AF33" s="2259"/>
      <c r="AG33" s="2259"/>
      <c r="AH33" s="2259"/>
      <c r="AI33" s="2259"/>
      <c r="AJ33" s="2259"/>
      <c r="AK33" s="2259"/>
      <c r="AL33" s="2259"/>
      <c r="AM33" s="2259"/>
      <c r="AN33" s="2367"/>
      <c r="AO33" s="2277"/>
      <c r="AP33" s="2277"/>
      <c r="AQ33" s="2272"/>
    </row>
    <row r="34" spans="1:45" ht="34.5" customHeight="1" x14ac:dyDescent="0.2">
      <c r="A34" s="594"/>
      <c r="B34" s="1549"/>
      <c r="C34" s="595"/>
      <c r="D34" s="596"/>
      <c r="E34" s="434"/>
      <c r="F34" s="434"/>
      <c r="G34" s="596"/>
      <c r="H34" s="434"/>
      <c r="I34" s="434"/>
      <c r="J34" s="2272"/>
      <c r="K34" s="2300"/>
      <c r="L34" s="2372"/>
      <c r="M34" s="2352"/>
      <c r="N34" s="2195"/>
      <c r="O34" s="2195"/>
      <c r="P34" s="2309"/>
      <c r="Q34" s="2340"/>
      <c r="R34" s="2346"/>
      <c r="S34" s="2300"/>
      <c r="T34" s="2300"/>
      <c r="U34" s="1524" t="s">
        <v>134</v>
      </c>
      <c r="V34" s="1014">
        <v>21000000</v>
      </c>
      <c r="W34" s="1348">
        <v>20</v>
      </c>
      <c r="X34" s="1494" t="s">
        <v>61</v>
      </c>
      <c r="Y34" s="2259"/>
      <c r="Z34" s="2259"/>
      <c r="AA34" s="2259"/>
      <c r="AB34" s="2259"/>
      <c r="AC34" s="2259"/>
      <c r="AD34" s="2259"/>
      <c r="AE34" s="2259"/>
      <c r="AF34" s="2259"/>
      <c r="AG34" s="2259"/>
      <c r="AH34" s="2259"/>
      <c r="AI34" s="2259"/>
      <c r="AJ34" s="2259"/>
      <c r="AK34" s="2259"/>
      <c r="AL34" s="2259"/>
      <c r="AM34" s="2259"/>
      <c r="AN34" s="2367"/>
      <c r="AO34" s="2277"/>
      <c r="AP34" s="2277"/>
      <c r="AQ34" s="2272"/>
    </row>
    <row r="35" spans="1:45" ht="34.5" customHeight="1" x14ac:dyDescent="0.2">
      <c r="A35" s="594"/>
      <c r="B35" s="1549"/>
      <c r="C35" s="595"/>
      <c r="D35" s="596"/>
      <c r="E35" s="434"/>
      <c r="F35" s="434"/>
      <c r="G35" s="596"/>
      <c r="H35" s="434"/>
      <c r="I35" s="434"/>
      <c r="J35" s="2272"/>
      <c r="K35" s="2300"/>
      <c r="L35" s="2372"/>
      <c r="M35" s="2352"/>
      <c r="N35" s="2195"/>
      <c r="O35" s="2195"/>
      <c r="P35" s="2309"/>
      <c r="Q35" s="2340"/>
      <c r="R35" s="2346"/>
      <c r="S35" s="2300"/>
      <c r="T35" s="2300" t="s">
        <v>135</v>
      </c>
      <c r="U35" s="915" t="s">
        <v>136</v>
      </c>
      <c r="V35" s="1014">
        <v>9000000</v>
      </c>
      <c r="W35" s="1348">
        <v>20</v>
      </c>
      <c r="X35" s="1494" t="s">
        <v>61</v>
      </c>
      <c r="Y35" s="2259"/>
      <c r="Z35" s="2259"/>
      <c r="AA35" s="2259"/>
      <c r="AB35" s="2259"/>
      <c r="AC35" s="2259"/>
      <c r="AD35" s="2259"/>
      <c r="AE35" s="2259"/>
      <c r="AF35" s="2259"/>
      <c r="AG35" s="2259"/>
      <c r="AH35" s="2259"/>
      <c r="AI35" s="2259"/>
      <c r="AJ35" s="2259"/>
      <c r="AK35" s="2259"/>
      <c r="AL35" s="2259"/>
      <c r="AM35" s="2259"/>
      <c r="AN35" s="2367"/>
      <c r="AO35" s="2277"/>
      <c r="AP35" s="2277"/>
      <c r="AQ35" s="2272"/>
    </row>
    <row r="36" spans="1:45" ht="46.5" customHeight="1" x14ac:dyDescent="0.2">
      <c r="A36" s="594"/>
      <c r="B36" s="1549"/>
      <c r="C36" s="595"/>
      <c r="D36" s="596"/>
      <c r="E36" s="434"/>
      <c r="F36" s="434"/>
      <c r="G36" s="596"/>
      <c r="H36" s="434"/>
      <c r="I36" s="434"/>
      <c r="J36" s="2272"/>
      <c r="K36" s="2300"/>
      <c r="L36" s="2372"/>
      <c r="M36" s="2352"/>
      <c r="N36" s="2195"/>
      <c r="O36" s="2195"/>
      <c r="P36" s="2309"/>
      <c r="Q36" s="2340"/>
      <c r="R36" s="2346"/>
      <c r="S36" s="2300"/>
      <c r="T36" s="2300"/>
      <c r="U36" s="915" t="s">
        <v>137</v>
      </c>
      <c r="V36" s="1014">
        <v>9000000</v>
      </c>
      <c r="W36" s="1348">
        <v>20</v>
      </c>
      <c r="X36" s="1494" t="s">
        <v>61</v>
      </c>
      <c r="Y36" s="2308"/>
      <c r="Z36" s="2308"/>
      <c r="AA36" s="2308"/>
      <c r="AB36" s="2308"/>
      <c r="AC36" s="2308"/>
      <c r="AD36" s="2308"/>
      <c r="AE36" s="2308"/>
      <c r="AF36" s="2308"/>
      <c r="AG36" s="2308"/>
      <c r="AH36" s="2308"/>
      <c r="AI36" s="2308"/>
      <c r="AJ36" s="2308"/>
      <c r="AK36" s="2308"/>
      <c r="AL36" s="2308"/>
      <c r="AM36" s="2308"/>
      <c r="AN36" s="2367"/>
      <c r="AO36" s="2277"/>
      <c r="AP36" s="2277"/>
      <c r="AQ36" s="2272"/>
    </row>
    <row r="37" spans="1:45" ht="26.25" customHeight="1" x14ac:dyDescent="0.2">
      <c r="A37" s="587"/>
      <c r="B37" s="1546"/>
      <c r="C37" s="593"/>
      <c r="D37" s="1086">
        <v>28</v>
      </c>
      <c r="E37" s="1087"/>
      <c r="F37" s="2379" t="s">
        <v>138</v>
      </c>
      <c r="G37" s="2379"/>
      <c r="H37" s="2379"/>
      <c r="I37" s="2379"/>
      <c r="J37" s="2379"/>
      <c r="K37" s="2379"/>
      <c r="L37" s="1087"/>
      <c r="M37" s="1088"/>
      <c r="N37" s="1089"/>
      <c r="O37" s="1090"/>
      <c r="P37" s="1087"/>
      <c r="Q37" s="1088"/>
      <c r="R37" s="1089"/>
      <c r="S37" s="1090"/>
      <c r="T37" s="1088"/>
      <c r="U37" s="1089"/>
      <c r="V37" s="1090"/>
      <c r="W37" s="1091"/>
      <c r="X37" s="1091"/>
      <c r="Y37" s="1092"/>
      <c r="Z37" s="1093"/>
      <c r="AA37" s="1092"/>
      <c r="AB37" s="1092"/>
      <c r="AC37" s="1092"/>
      <c r="AD37" s="1092"/>
      <c r="AE37" s="1092"/>
      <c r="AF37" s="1092"/>
      <c r="AG37" s="1092"/>
      <c r="AH37" s="1092"/>
      <c r="AI37" s="1092"/>
      <c r="AJ37" s="1092"/>
      <c r="AK37" s="1092"/>
      <c r="AL37" s="1092"/>
      <c r="AM37" s="1092"/>
      <c r="AN37" s="1092"/>
      <c r="AO37" s="1094"/>
      <c r="AP37" s="1095"/>
      <c r="AQ37" s="1096"/>
    </row>
    <row r="38" spans="1:45" ht="33.75" customHeight="1" x14ac:dyDescent="0.2">
      <c r="A38" s="587"/>
      <c r="B38" s="1546"/>
      <c r="C38" s="593"/>
      <c r="D38" s="588"/>
      <c r="E38" s="400"/>
      <c r="F38" s="593"/>
      <c r="G38" s="1668">
        <v>87</v>
      </c>
      <c r="H38" s="1103" t="s">
        <v>139</v>
      </c>
      <c r="I38" s="1103"/>
      <c r="J38" s="1103"/>
      <c r="K38" s="1100"/>
      <c r="L38" s="1100"/>
      <c r="M38" s="1127"/>
      <c r="N38" s="1669"/>
      <c r="O38" s="1670"/>
      <c r="P38" s="1100"/>
      <c r="Q38" s="1127"/>
      <c r="R38" s="1669"/>
      <c r="S38" s="1670"/>
      <c r="T38" s="1127"/>
      <c r="U38" s="1669"/>
      <c r="V38" s="1670"/>
      <c r="W38" s="1671"/>
      <c r="X38" s="1672"/>
      <c r="Y38" s="1247"/>
      <c r="Z38" s="1673"/>
      <c r="AA38" s="1247"/>
      <c r="AB38" s="1247"/>
      <c r="AC38" s="1247"/>
      <c r="AD38" s="1247"/>
      <c r="AE38" s="1247"/>
      <c r="AF38" s="1247"/>
      <c r="AG38" s="1247"/>
      <c r="AH38" s="1247"/>
      <c r="AI38" s="1247"/>
      <c r="AJ38" s="1247"/>
      <c r="AK38" s="1247"/>
      <c r="AL38" s="1247"/>
      <c r="AM38" s="1247"/>
      <c r="AN38" s="1247"/>
      <c r="AO38" s="1674"/>
      <c r="AP38" s="1675"/>
      <c r="AQ38" s="1676"/>
    </row>
    <row r="39" spans="1:45" s="166" customFormat="1" ht="42.75" x14ac:dyDescent="0.2">
      <c r="A39" s="2252"/>
      <c r="B39" s="2253"/>
      <c r="C39" s="2254"/>
      <c r="D39" s="2255"/>
      <c r="E39" s="2256"/>
      <c r="F39" s="2257"/>
      <c r="G39" s="2255"/>
      <c r="H39" s="2256"/>
      <c r="I39" s="2257"/>
      <c r="J39" s="2347">
        <v>256</v>
      </c>
      <c r="K39" s="2309" t="s">
        <v>140</v>
      </c>
      <c r="L39" s="2309" t="s">
        <v>141</v>
      </c>
      <c r="M39" s="2351">
        <v>1</v>
      </c>
      <c r="N39" s="2195" t="s">
        <v>1987</v>
      </c>
      <c r="O39" s="2352" t="s">
        <v>142</v>
      </c>
      <c r="P39" s="2196" t="s">
        <v>143</v>
      </c>
      <c r="Q39" s="2340">
        <f>+(V40+V41+V42+V43+V44+V45+V46+V47+V48+V49+V50+V51+V52+V39)/R39</f>
        <v>1</v>
      </c>
      <c r="R39" s="2345">
        <f>SUM(V39:V52)</f>
        <v>226892000</v>
      </c>
      <c r="S39" s="2309" t="s">
        <v>144</v>
      </c>
      <c r="T39" s="2309" t="s">
        <v>145</v>
      </c>
      <c r="U39" s="1532" t="s">
        <v>146</v>
      </c>
      <c r="V39" s="898">
        <v>12600000</v>
      </c>
      <c r="W39" s="1530">
        <v>20</v>
      </c>
      <c r="X39" s="1527" t="s">
        <v>61</v>
      </c>
      <c r="Y39" s="2305">
        <v>295972</v>
      </c>
      <c r="Z39" s="2305">
        <v>285580</v>
      </c>
      <c r="AA39" s="2305">
        <v>135545</v>
      </c>
      <c r="AB39" s="2305">
        <v>44254</v>
      </c>
      <c r="AC39" s="2305">
        <v>309146</v>
      </c>
      <c r="AD39" s="2305">
        <v>92607</v>
      </c>
      <c r="AE39" s="2305">
        <v>2145</v>
      </c>
      <c r="AF39" s="2305">
        <v>12718</v>
      </c>
      <c r="AG39" s="2305">
        <v>26</v>
      </c>
      <c r="AH39" s="2305">
        <v>37</v>
      </c>
      <c r="AI39" s="2305">
        <v>0</v>
      </c>
      <c r="AJ39" s="2305">
        <v>0</v>
      </c>
      <c r="AK39" s="2305">
        <v>44350</v>
      </c>
      <c r="AL39" s="2305">
        <v>21944</v>
      </c>
      <c r="AM39" s="2305">
        <v>75687</v>
      </c>
      <c r="AN39" s="2305">
        <f>SUM(AA39:AD39)</f>
        <v>581552</v>
      </c>
      <c r="AO39" s="2368">
        <v>43832</v>
      </c>
      <c r="AP39" s="2320">
        <v>44135</v>
      </c>
      <c r="AQ39" s="2309" t="s">
        <v>108</v>
      </c>
      <c r="AR39" s="2329"/>
      <c r="AS39" s="2329"/>
    </row>
    <row r="40" spans="1:45" s="166" customFormat="1" ht="61.5" customHeight="1" x14ac:dyDescent="0.2">
      <c r="A40" s="2252"/>
      <c r="B40" s="2253"/>
      <c r="C40" s="2254"/>
      <c r="D40" s="2255"/>
      <c r="E40" s="2256"/>
      <c r="F40" s="2257"/>
      <c r="G40" s="2255"/>
      <c r="H40" s="2256"/>
      <c r="I40" s="2257"/>
      <c r="J40" s="2347"/>
      <c r="K40" s="2309"/>
      <c r="L40" s="2309"/>
      <c r="M40" s="2351"/>
      <c r="N40" s="2195"/>
      <c r="O40" s="2352"/>
      <c r="P40" s="2196"/>
      <c r="Q40" s="2340"/>
      <c r="R40" s="2345"/>
      <c r="S40" s="2309"/>
      <c r="T40" s="2309"/>
      <c r="U40" s="1531" t="s">
        <v>147</v>
      </c>
      <c r="V40" s="898">
        <v>6720000</v>
      </c>
      <c r="W40" s="1530">
        <v>20</v>
      </c>
      <c r="X40" s="1527" t="s">
        <v>61</v>
      </c>
      <c r="Y40" s="2305"/>
      <c r="Z40" s="2305"/>
      <c r="AA40" s="2305"/>
      <c r="AB40" s="2305"/>
      <c r="AC40" s="2305"/>
      <c r="AD40" s="2305"/>
      <c r="AE40" s="2305"/>
      <c r="AF40" s="2305"/>
      <c r="AG40" s="2305"/>
      <c r="AH40" s="2305"/>
      <c r="AI40" s="2305"/>
      <c r="AJ40" s="2305"/>
      <c r="AK40" s="2305"/>
      <c r="AL40" s="2305"/>
      <c r="AM40" s="2305"/>
      <c r="AN40" s="2305"/>
      <c r="AO40" s="2369"/>
      <c r="AP40" s="2320"/>
      <c r="AQ40" s="2309"/>
      <c r="AR40" s="2329"/>
      <c r="AS40" s="2329"/>
    </row>
    <row r="41" spans="1:45" s="166" customFormat="1" ht="45.75" customHeight="1" x14ac:dyDescent="0.2">
      <c r="A41" s="2252"/>
      <c r="B41" s="2253"/>
      <c r="C41" s="2254"/>
      <c r="D41" s="2255"/>
      <c r="E41" s="2256"/>
      <c r="F41" s="2257"/>
      <c r="G41" s="2255"/>
      <c r="H41" s="2256"/>
      <c r="I41" s="2257"/>
      <c r="J41" s="2347"/>
      <c r="K41" s="2309"/>
      <c r="L41" s="2309"/>
      <c r="M41" s="2351"/>
      <c r="N41" s="2195"/>
      <c r="O41" s="2352"/>
      <c r="P41" s="2196"/>
      <c r="Q41" s="2340"/>
      <c r="R41" s="2345"/>
      <c r="S41" s="2309"/>
      <c r="T41" s="2309"/>
      <c r="U41" s="1532" t="s">
        <v>148</v>
      </c>
      <c r="V41" s="898">
        <v>15120000</v>
      </c>
      <c r="W41" s="1530">
        <v>20</v>
      </c>
      <c r="X41" s="1527" t="s">
        <v>61</v>
      </c>
      <c r="Y41" s="2305"/>
      <c r="Z41" s="2305"/>
      <c r="AA41" s="2305"/>
      <c r="AB41" s="2305"/>
      <c r="AC41" s="2305"/>
      <c r="AD41" s="2305"/>
      <c r="AE41" s="2305"/>
      <c r="AF41" s="2305"/>
      <c r="AG41" s="2305"/>
      <c r="AH41" s="2305"/>
      <c r="AI41" s="2305"/>
      <c r="AJ41" s="2305"/>
      <c r="AK41" s="2305"/>
      <c r="AL41" s="2305"/>
      <c r="AM41" s="2305"/>
      <c r="AN41" s="2305"/>
      <c r="AO41" s="2369"/>
      <c r="AP41" s="2320"/>
      <c r="AQ41" s="2309"/>
      <c r="AR41" s="2329"/>
      <c r="AS41" s="2329"/>
    </row>
    <row r="42" spans="1:45" s="166" customFormat="1" ht="45.75" customHeight="1" x14ac:dyDescent="0.2">
      <c r="A42" s="2252"/>
      <c r="B42" s="2253"/>
      <c r="C42" s="2254"/>
      <c r="D42" s="2255"/>
      <c r="E42" s="2256"/>
      <c r="F42" s="2257"/>
      <c r="G42" s="2255"/>
      <c r="H42" s="2256"/>
      <c r="I42" s="2257"/>
      <c r="J42" s="2347"/>
      <c r="K42" s="2309"/>
      <c r="L42" s="2309"/>
      <c r="M42" s="2351"/>
      <c r="N42" s="2195"/>
      <c r="O42" s="2352"/>
      <c r="P42" s="2196"/>
      <c r="Q42" s="2340"/>
      <c r="R42" s="2345"/>
      <c r="S42" s="2309"/>
      <c r="T42" s="2309"/>
      <c r="U42" s="1526" t="s">
        <v>149</v>
      </c>
      <c r="V42" s="898">
        <v>1680000</v>
      </c>
      <c r="W42" s="1530">
        <v>20</v>
      </c>
      <c r="X42" s="1527" t="s">
        <v>61</v>
      </c>
      <c r="Y42" s="2305"/>
      <c r="Z42" s="2305"/>
      <c r="AA42" s="2305"/>
      <c r="AB42" s="2305"/>
      <c r="AC42" s="2305"/>
      <c r="AD42" s="2305"/>
      <c r="AE42" s="2305"/>
      <c r="AF42" s="2305"/>
      <c r="AG42" s="2305"/>
      <c r="AH42" s="2305"/>
      <c r="AI42" s="2305"/>
      <c r="AJ42" s="2305"/>
      <c r="AK42" s="2305"/>
      <c r="AL42" s="2305"/>
      <c r="AM42" s="2305"/>
      <c r="AN42" s="2305"/>
      <c r="AO42" s="2369"/>
      <c r="AP42" s="2320"/>
      <c r="AQ42" s="2309"/>
      <c r="AR42" s="2329"/>
      <c r="AS42" s="2329"/>
    </row>
    <row r="43" spans="1:45" s="166" customFormat="1" ht="45.75" customHeight="1" x14ac:dyDescent="0.2">
      <c r="A43" s="2252"/>
      <c r="B43" s="2253"/>
      <c r="C43" s="2254"/>
      <c r="D43" s="2255"/>
      <c r="E43" s="2256"/>
      <c r="F43" s="2257"/>
      <c r="G43" s="2255"/>
      <c r="H43" s="2256"/>
      <c r="I43" s="2257"/>
      <c r="J43" s="2347"/>
      <c r="K43" s="2309"/>
      <c r="L43" s="2309"/>
      <c r="M43" s="2351"/>
      <c r="N43" s="2195"/>
      <c r="O43" s="2352"/>
      <c r="P43" s="2196"/>
      <c r="Q43" s="2340"/>
      <c r="R43" s="2345"/>
      <c r="S43" s="2309"/>
      <c r="T43" s="2309"/>
      <c r="U43" s="1532" t="s">
        <v>150</v>
      </c>
      <c r="V43" s="898">
        <v>6720000</v>
      </c>
      <c r="W43" s="1530">
        <v>20</v>
      </c>
      <c r="X43" s="1527" t="s">
        <v>61</v>
      </c>
      <c r="Y43" s="2305"/>
      <c r="Z43" s="2305"/>
      <c r="AA43" s="2305"/>
      <c r="AB43" s="2305"/>
      <c r="AC43" s="2305"/>
      <c r="AD43" s="2305"/>
      <c r="AE43" s="2305"/>
      <c r="AF43" s="2305"/>
      <c r="AG43" s="2305"/>
      <c r="AH43" s="2305"/>
      <c r="AI43" s="2305"/>
      <c r="AJ43" s="2305"/>
      <c r="AK43" s="2305"/>
      <c r="AL43" s="2305"/>
      <c r="AM43" s="2305"/>
      <c r="AN43" s="2305"/>
      <c r="AO43" s="2369"/>
      <c r="AP43" s="2320"/>
      <c r="AQ43" s="2309"/>
    </row>
    <row r="44" spans="1:45" s="166" customFormat="1" ht="45.75" customHeight="1" x14ac:dyDescent="0.2">
      <c r="A44" s="2252"/>
      <c r="B44" s="2253"/>
      <c r="C44" s="2254"/>
      <c r="D44" s="2255"/>
      <c r="E44" s="2256"/>
      <c r="F44" s="2257"/>
      <c r="G44" s="2255"/>
      <c r="H44" s="2256"/>
      <c r="I44" s="2257"/>
      <c r="J44" s="2347"/>
      <c r="K44" s="2309"/>
      <c r="L44" s="2309"/>
      <c r="M44" s="2351"/>
      <c r="N44" s="2195"/>
      <c r="O44" s="2352"/>
      <c r="P44" s="2196"/>
      <c r="Q44" s="2340"/>
      <c r="R44" s="2345"/>
      <c r="S44" s="2309"/>
      <c r="T44" s="2309"/>
      <c r="U44" s="423" t="s">
        <v>151</v>
      </c>
      <c r="V44" s="898">
        <v>18480000</v>
      </c>
      <c r="W44" s="1530">
        <v>20</v>
      </c>
      <c r="X44" s="1527" t="s">
        <v>61</v>
      </c>
      <c r="Y44" s="2305"/>
      <c r="Z44" s="2305"/>
      <c r="AA44" s="2305"/>
      <c r="AB44" s="2305"/>
      <c r="AC44" s="2305"/>
      <c r="AD44" s="2305"/>
      <c r="AE44" s="2305"/>
      <c r="AF44" s="2305"/>
      <c r="AG44" s="2305"/>
      <c r="AH44" s="2305"/>
      <c r="AI44" s="2305"/>
      <c r="AJ44" s="2305"/>
      <c r="AK44" s="2305"/>
      <c r="AL44" s="2305"/>
      <c r="AM44" s="2305"/>
      <c r="AN44" s="2305"/>
      <c r="AO44" s="2369"/>
      <c r="AP44" s="2320"/>
      <c r="AQ44" s="2309"/>
    </row>
    <row r="45" spans="1:45" s="166" customFormat="1" ht="45.75" customHeight="1" x14ac:dyDescent="0.2">
      <c r="A45" s="2252"/>
      <c r="B45" s="2253"/>
      <c r="C45" s="2254"/>
      <c r="D45" s="2255"/>
      <c r="E45" s="2256"/>
      <c r="F45" s="2257"/>
      <c r="G45" s="2255"/>
      <c r="H45" s="2256"/>
      <c r="I45" s="2257"/>
      <c r="J45" s="2347"/>
      <c r="K45" s="2309"/>
      <c r="L45" s="2309"/>
      <c r="M45" s="2351"/>
      <c r="N45" s="2195"/>
      <c r="O45" s="2352"/>
      <c r="P45" s="2196"/>
      <c r="Q45" s="2340"/>
      <c r="R45" s="2345"/>
      <c r="S45" s="2309"/>
      <c r="T45" s="2309"/>
      <c r="U45" s="1526" t="s">
        <v>152</v>
      </c>
      <c r="V45" s="898">
        <v>18480000</v>
      </c>
      <c r="W45" s="1530">
        <v>20</v>
      </c>
      <c r="X45" s="1527" t="s">
        <v>61</v>
      </c>
      <c r="Y45" s="2305"/>
      <c r="Z45" s="2305"/>
      <c r="AA45" s="2305"/>
      <c r="AB45" s="2305"/>
      <c r="AC45" s="2305"/>
      <c r="AD45" s="2305"/>
      <c r="AE45" s="2305"/>
      <c r="AF45" s="2305"/>
      <c r="AG45" s="2305"/>
      <c r="AH45" s="2305"/>
      <c r="AI45" s="2305"/>
      <c r="AJ45" s="2305"/>
      <c r="AK45" s="2305"/>
      <c r="AL45" s="2305"/>
      <c r="AM45" s="2305"/>
      <c r="AN45" s="2305"/>
      <c r="AO45" s="2369"/>
      <c r="AP45" s="2320"/>
      <c r="AQ45" s="2309"/>
    </row>
    <row r="46" spans="1:45" s="166" customFormat="1" ht="52.5" customHeight="1" x14ac:dyDescent="0.2">
      <c r="A46" s="2252"/>
      <c r="B46" s="2253"/>
      <c r="C46" s="2254"/>
      <c r="D46" s="2255"/>
      <c r="E46" s="2256"/>
      <c r="F46" s="2257"/>
      <c r="G46" s="2255"/>
      <c r="H46" s="2256"/>
      <c r="I46" s="2257"/>
      <c r="J46" s="2347"/>
      <c r="K46" s="2309"/>
      <c r="L46" s="2309"/>
      <c r="M46" s="2351"/>
      <c r="N46" s="2195"/>
      <c r="O46" s="2352"/>
      <c r="P46" s="2196"/>
      <c r="Q46" s="2340"/>
      <c r="R46" s="2345"/>
      <c r="S46" s="2309"/>
      <c r="T46" s="2309"/>
      <c r="U46" s="1526" t="s">
        <v>153</v>
      </c>
      <c r="V46" s="898">
        <f>84000000-37500000</f>
        <v>46500000</v>
      </c>
      <c r="W46" s="1530">
        <v>20</v>
      </c>
      <c r="X46" s="1527" t="s">
        <v>61</v>
      </c>
      <c r="Y46" s="2305"/>
      <c r="Z46" s="2305"/>
      <c r="AA46" s="2305"/>
      <c r="AB46" s="2305"/>
      <c r="AC46" s="2305"/>
      <c r="AD46" s="2305"/>
      <c r="AE46" s="2305"/>
      <c r="AF46" s="2305"/>
      <c r="AG46" s="2305"/>
      <c r="AH46" s="2305"/>
      <c r="AI46" s="2305"/>
      <c r="AJ46" s="2305"/>
      <c r="AK46" s="2305"/>
      <c r="AL46" s="2305"/>
      <c r="AM46" s="2305"/>
      <c r="AN46" s="2305"/>
      <c r="AO46" s="2369"/>
      <c r="AP46" s="2320"/>
      <c r="AQ46" s="2309"/>
    </row>
    <row r="47" spans="1:45" s="166" customFormat="1" ht="28.5" x14ac:dyDescent="0.2">
      <c r="A47" s="2252"/>
      <c r="B47" s="2253"/>
      <c r="C47" s="2254"/>
      <c r="D47" s="2255"/>
      <c r="E47" s="2256"/>
      <c r="F47" s="2257"/>
      <c r="G47" s="2255"/>
      <c r="H47" s="2256"/>
      <c r="I47" s="2257"/>
      <c r="J47" s="2347"/>
      <c r="K47" s="2309"/>
      <c r="L47" s="2309"/>
      <c r="M47" s="2351"/>
      <c r="N47" s="2195"/>
      <c r="O47" s="2352"/>
      <c r="P47" s="2196"/>
      <c r="Q47" s="2340"/>
      <c r="R47" s="2345"/>
      <c r="S47" s="2309"/>
      <c r="T47" s="2309"/>
      <c r="U47" s="423" t="s">
        <v>154</v>
      </c>
      <c r="V47" s="898">
        <v>22500000</v>
      </c>
      <c r="W47" s="1530">
        <v>20</v>
      </c>
      <c r="X47" s="1527" t="s">
        <v>61</v>
      </c>
      <c r="Y47" s="2305"/>
      <c r="Z47" s="2305"/>
      <c r="AA47" s="2305"/>
      <c r="AB47" s="2305"/>
      <c r="AC47" s="2305"/>
      <c r="AD47" s="2305"/>
      <c r="AE47" s="2305"/>
      <c r="AF47" s="2305"/>
      <c r="AG47" s="2305"/>
      <c r="AH47" s="2305"/>
      <c r="AI47" s="2305"/>
      <c r="AJ47" s="2305"/>
      <c r="AK47" s="2305"/>
      <c r="AL47" s="2305"/>
      <c r="AM47" s="2305"/>
      <c r="AN47" s="2305"/>
      <c r="AO47" s="2369"/>
      <c r="AP47" s="2320"/>
      <c r="AQ47" s="2309"/>
    </row>
    <row r="48" spans="1:45" s="166" customFormat="1" ht="45" customHeight="1" x14ac:dyDescent="0.2">
      <c r="A48" s="2252"/>
      <c r="B48" s="2253"/>
      <c r="C48" s="2254"/>
      <c r="D48" s="2255"/>
      <c r="E48" s="2256"/>
      <c r="F48" s="2257"/>
      <c r="G48" s="2255"/>
      <c r="H48" s="2256"/>
      <c r="I48" s="2257"/>
      <c r="J48" s="2347"/>
      <c r="K48" s="2309"/>
      <c r="L48" s="2309"/>
      <c r="M48" s="2351"/>
      <c r="N48" s="2195"/>
      <c r="O48" s="2352"/>
      <c r="P48" s="2196"/>
      <c r="Q48" s="2340"/>
      <c r="R48" s="2345"/>
      <c r="S48" s="2309"/>
      <c r="T48" s="2309"/>
      <c r="U48" s="1557" t="s">
        <v>155</v>
      </c>
      <c r="V48" s="898">
        <v>4200000</v>
      </c>
      <c r="W48" s="1530">
        <v>20</v>
      </c>
      <c r="X48" s="1527" t="s">
        <v>61</v>
      </c>
      <c r="Y48" s="2305"/>
      <c r="Z48" s="2305"/>
      <c r="AA48" s="2305"/>
      <c r="AB48" s="2305"/>
      <c r="AC48" s="2305"/>
      <c r="AD48" s="2305"/>
      <c r="AE48" s="2305"/>
      <c r="AF48" s="2305"/>
      <c r="AG48" s="2305"/>
      <c r="AH48" s="2305"/>
      <c r="AI48" s="2305"/>
      <c r="AJ48" s="2305"/>
      <c r="AK48" s="2305"/>
      <c r="AL48" s="2305"/>
      <c r="AM48" s="2305"/>
      <c r="AN48" s="2305"/>
      <c r="AO48" s="2369"/>
      <c r="AP48" s="2320"/>
      <c r="AQ48" s="2309"/>
    </row>
    <row r="49" spans="1:43" s="166" customFormat="1" ht="42" customHeight="1" x14ac:dyDescent="0.2">
      <c r="A49" s="2252"/>
      <c r="B49" s="2253"/>
      <c r="C49" s="2254"/>
      <c r="D49" s="2255"/>
      <c r="E49" s="2256"/>
      <c r="F49" s="2257"/>
      <c r="G49" s="2255"/>
      <c r="H49" s="2256"/>
      <c r="I49" s="2257"/>
      <c r="J49" s="2347"/>
      <c r="K49" s="2309"/>
      <c r="L49" s="2309"/>
      <c r="M49" s="2351"/>
      <c r="N49" s="2195"/>
      <c r="O49" s="2352"/>
      <c r="P49" s="2196"/>
      <c r="Q49" s="2340"/>
      <c r="R49" s="2345"/>
      <c r="S49" s="2309"/>
      <c r="T49" s="2309" t="s">
        <v>156</v>
      </c>
      <c r="U49" s="1532" t="s">
        <v>157</v>
      </c>
      <c r="V49" s="898">
        <v>13500000</v>
      </c>
      <c r="W49" s="1530">
        <v>20</v>
      </c>
      <c r="X49" s="1527" t="s">
        <v>61</v>
      </c>
      <c r="Y49" s="2305"/>
      <c r="Z49" s="2305"/>
      <c r="AA49" s="2305"/>
      <c r="AB49" s="2305"/>
      <c r="AC49" s="2305"/>
      <c r="AD49" s="2305"/>
      <c r="AE49" s="2305"/>
      <c r="AF49" s="2305"/>
      <c r="AG49" s="2305"/>
      <c r="AH49" s="2305"/>
      <c r="AI49" s="2305"/>
      <c r="AJ49" s="2305"/>
      <c r="AK49" s="2305"/>
      <c r="AL49" s="2305"/>
      <c r="AM49" s="2305"/>
      <c r="AN49" s="2305"/>
      <c r="AO49" s="2369"/>
      <c r="AP49" s="2320"/>
      <c r="AQ49" s="2309"/>
    </row>
    <row r="50" spans="1:43" s="166" customFormat="1" ht="27" customHeight="1" x14ac:dyDescent="0.2">
      <c r="A50" s="2252"/>
      <c r="B50" s="2253"/>
      <c r="C50" s="2254"/>
      <c r="D50" s="2255"/>
      <c r="E50" s="2256"/>
      <c r="F50" s="2257"/>
      <c r="G50" s="2255"/>
      <c r="H50" s="2256"/>
      <c r="I50" s="2257"/>
      <c r="J50" s="2347"/>
      <c r="K50" s="2309"/>
      <c r="L50" s="2309"/>
      <c r="M50" s="2351"/>
      <c r="N50" s="2195"/>
      <c r="O50" s="2352"/>
      <c r="P50" s="2196"/>
      <c r="Q50" s="2340"/>
      <c r="R50" s="2345"/>
      <c r="S50" s="2309"/>
      <c r="T50" s="2309"/>
      <c r="U50" s="423" t="s">
        <v>158</v>
      </c>
      <c r="V50" s="898">
        <v>15000000</v>
      </c>
      <c r="W50" s="1530">
        <v>20</v>
      </c>
      <c r="X50" s="1527" t="s">
        <v>61</v>
      </c>
      <c r="Y50" s="2305"/>
      <c r="Z50" s="2305"/>
      <c r="AA50" s="2305"/>
      <c r="AB50" s="2305"/>
      <c r="AC50" s="2305"/>
      <c r="AD50" s="2305"/>
      <c r="AE50" s="2305"/>
      <c r="AF50" s="2305"/>
      <c r="AG50" s="2305"/>
      <c r="AH50" s="2305"/>
      <c r="AI50" s="2305"/>
      <c r="AJ50" s="2305"/>
      <c r="AK50" s="2305"/>
      <c r="AL50" s="2305"/>
      <c r="AM50" s="2305"/>
      <c r="AN50" s="2305"/>
      <c r="AO50" s="2369"/>
      <c r="AP50" s="2320"/>
      <c r="AQ50" s="2309"/>
    </row>
    <row r="51" spans="1:43" s="166" customFormat="1" ht="47.25" customHeight="1" x14ac:dyDescent="0.2">
      <c r="A51" s="2252"/>
      <c r="B51" s="2253"/>
      <c r="C51" s="2254"/>
      <c r="D51" s="2255"/>
      <c r="E51" s="2256"/>
      <c r="F51" s="2257"/>
      <c r="G51" s="2255"/>
      <c r="H51" s="2256"/>
      <c r="I51" s="2257"/>
      <c r="J51" s="2347"/>
      <c r="K51" s="2309"/>
      <c r="L51" s="2309"/>
      <c r="M51" s="2351"/>
      <c r="N51" s="2195"/>
      <c r="O51" s="2352"/>
      <c r="P51" s="2196"/>
      <c r="Q51" s="2340"/>
      <c r="R51" s="2345"/>
      <c r="S51" s="2309"/>
      <c r="T51" s="2309"/>
      <c r="U51" s="1531" t="s">
        <v>159</v>
      </c>
      <c r="V51" s="898">
        <f>7500000+37500000</f>
        <v>45000000</v>
      </c>
      <c r="W51" s="1530">
        <v>20</v>
      </c>
      <c r="X51" s="1527" t="s">
        <v>61</v>
      </c>
      <c r="Y51" s="2305"/>
      <c r="Z51" s="2305"/>
      <c r="AA51" s="2305"/>
      <c r="AB51" s="2305"/>
      <c r="AC51" s="2305"/>
      <c r="AD51" s="2305"/>
      <c r="AE51" s="2305"/>
      <c r="AF51" s="2305"/>
      <c r="AG51" s="2305"/>
      <c r="AH51" s="2305"/>
      <c r="AI51" s="2305"/>
      <c r="AJ51" s="2305"/>
      <c r="AK51" s="2305"/>
      <c r="AL51" s="2305"/>
      <c r="AM51" s="2305"/>
      <c r="AN51" s="2305"/>
      <c r="AO51" s="2369"/>
      <c r="AP51" s="2320"/>
      <c r="AQ51" s="2309"/>
    </row>
    <row r="52" spans="1:43" s="166" customFormat="1" ht="41.25" customHeight="1" x14ac:dyDescent="0.2">
      <c r="A52" s="2252"/>
      <c r="B52" s="2253"/>
      <c r="C52" s="2254"/>
      <c r="D52" s="2255"/>
      <c r="E52" s="2256"/>
      <c r="F52" s="2257"/>
      <c r="G52" s="2255"/>
      <c r="H52" s="2256"/>
      <c r="I52" s="2257"/>
      <c r="J52" s="2347"/>
      <c r="K52" s="2309"/>
      <c r="L52" s="2309"/>
      <c r="M52" s="2351"/>
      <c r="N52" s="2195"/>
      <c r="O52" s="2352"/>
      <c r="P52" s="2196"/>
      <c r="Q52" s="2340"/>
      <c r="R52" s="2345"/>
      <c r="S52" s="2309"/>
      <c r="T52" s="2309"/>
      <c r="U52" s="1532" t="s">
        <v>160</v>
      </c>
      <c r="V52" s="898">
        <v>392000</v>
      </c>
      <c r="W52" s="1530">
        <v>20</v>
      </c>
      <c r="X52" s="1527" t="s">
        <v>61</v>
      </c>
      <c r="Y52" s="2305"/>
      <c r="Z52" s="2305"/>
      <c r="AA52" s="2305"/>
      <c r="AB52" s="2305"/>
      <c r="AC52" s="2305"/>
      <c r="AD52" s="2305"/>
      <c r="AE52" s="2305"/>
      <c r="AF52" s="2305"/>
      <c r="AG52" s="2305"/>
      <c r="AH52" s="2305"/>
      <c r="AI52" s="2305"/>
      <c r="AJ52" s="2305"/>
      <c r="AK52" s="2305"/>
      <c r="AL52" s="2305"/>
      <c r="AM52" s="2305"/>
      <c r="AN52" s="2305"/>
      <c r="AO52" s="2370"/>
      <c r="AP52" s="2320"/>
      <c r="AQ52" s="2309"/>
    </row>
    <row r="53" spans="1:43" ht="33.75" customHeight="1" x14ac:dyDescent="0.2">
      <c r="A53" s="2252"/>
      <c r="B53" s="2253"/>
      <c r="C53" s="2254"/>
      <c r="D53" s="2255"/>
      <c r="E53" s="2256"/>
      <c r="F53" s="2257"/>
      <c r="G53" s="2255"/>
      <c r="H53" s="2256"/>
      <c r="I53" s="2257"/>
      <c r="J53" s="2330">
        <v>257</v>
      </c>
      <c r="K53" s="2331" t="s">
        <v>161</v>
      </c>
      <c r="L53" s="2332" t="s">
        <v>162</v>
      </c>
      <c r="M53" s="2333">
        <v>1</v>
      </c>
      <c r="N53" s="2335" t="s">
        <v>1986</v>
      </c>
      <c r="O53" s="2335" t="s">
        <v>163</v>
      </c>
      <c r="P53" s="2337" t="s">
        <v>164</v>
      </c>
      <c r="Q53" s="2339">
        <f>SUM(V53:V54)/R53</f>
        <v>0.41463414634146339</v>
      </c>
      <c r="R53" s="2341">
        <f>SUM(V53:V58)</f>
        <v>205000000</v>
      </c>
      <c r="S53" s="2343" t="s">
        <v>165</v>
      </c>
      <c r="T53" s="2331" t="s">
        <v>166</v>
      </c>
      <c r="U53" s="1677" t="s">
        <v>167</v>
      </c>
      <c r="V53" s="1678">
        <v>54000000</v>
      </c>
      <c r="W53" s="1679">
        <v>20</v>
      </c>
      <c r="X53" s="1680" t="s">
        <v>61</v>
      </c>
      <c r="Y53" s="2328">
        <v>295972</v>
      </c>
      <c r="Z53" s="2328">
        <v>285580</v>
      </c>
      <c r="AA53" s="2328">
        <v>135545</v>
      </c>
      <c r="AB53" s="2328">
        <v>44254</v>
      </c>
      <c r="AC53" s="2328">
        <v>309146</v>
      </c>
      <c r="AD53" s="2328">
        <v>92607</v>
      </c>
      <c r="AE53" s="2328">
        <v>2145</v>
      </c>
      <c r="AF53" s="2328">
        <v>12718</v>
      </c>
      <c r="AG53" s="2328">
        <v>26</v>
      </c>
      <c r="AH53" s="2328">
        <v>37</v>
      </c>
      <c r="AI53" s="2328">
        <v>0</v>
      </c>
      <c r="AJ53" s="2328">
        <v>0</v>
      </c>
      <c r="AK53" s="2328">
        <v>44350</v>
      </c>
      <c r="AL53" s="2328">
        <v>21944</v>
      </c>
      <c r="AM53" s="2328">
        <v>75687</v>
      </c>
      <c r="AN53" s="2328">
        <f>SUM(AA53:AD53)</f>
        <v>581552</v>
      </c>
      <c r="AO53" s="2321">
        <v>43832</v>
      </c>
      <c r="AP53" s="2321">
        <v>44196</v>
      </c>
      <c r="AQ53" s="2344" t="s">
        <v>93</v>
      </c>
    </row>
    <row r="54" spans="1:43" ht="62.25" customHeight="1" x14ac:dyDescent="0.2">
      <c r="A54" s="2252"/>
      <c r="B54" s="2253"/>
      <c r="C54" s="2254"/>
      <c r="D54" s="2255"/>
      <c r="E54" s="2256"/>
      <c r="F54" s="2257"/>
      <c r="G54" s="2255"/>
      <c r="H54" s="2256"/>
      <c r="I54" s="2257"/>
      <c r="J54" s="2279"/>
      <c r="K54" s="2300"/>
      <c r="L54" s="2309"/>
      <c r="M54" s="2334"/>
      <c r="N54" s="2336"/>
      <c r="O54" s="2336"/>
      <c r="P54" s="2337"/>
      <c r="Q54" s="2340"/>
      <c r="R54" s="2342"/>
      <c r="S54" s="2316"/>
      <c r="T54" s="2300"/>
      <c r="U54" s="1389" t="s">
        <v>169</v>
      </c>
      <c r="V54" s="1390">
        <v>31000000</v>
      </c>
      <c r="W54" s="1252">
        <v>20</v>
      </c>
      <c r="X54" s="1494" t="s">
        <v>61</v>
      </c>
      <c r="Y54" s="2259"/>
      <c r="Z54" s="2259"/>
      <c r="AA54" s="2259"/>
      <c r="AB54" s="2259"/>
      <c r="AC54" s="2259"/>
      <c r="AD54" s="2259"/>
      <c r="AE54" s="2259"/>
      <c r="AF54" s="2259"/>
      <c r="AG54" s="2259"/>
      <c r="AH54" s="2259"/>
      <c r="AI54" s="2259"/>
      <c r="AJ54" s="2259"/>
      <c r="AK54" s="2259"/>
      <c r="AL54" s="2259"/>
      <c r="AM54" s="2259"/>
      <c r="AN54" s="2259"/>
      <c r="AO54" s="2322"/>
      <c r="AP54" s="2322"/>
      <c r="AQ54" s="2275"/>
    </row>
    <row r="55" spans="1:43" ht="39.75" customHeight="1" x14ac:dyDescent="0.2">
      <c r="A55" s="2252"/>
      <c r="B55" s="2253"/>
      <c r="C55" s="2254"/>
      <c r="D55" s="2255"/>
      <c r="E55" s="2256"/>
      <c r="F55" s="2257"/>
      <c r="G55" s="2255"/>
      <c r="H55" s="2256"/>
      <c r="I55" s="2257"/>
      <c r="J55" s="2274">
        <v>263</v>
      </c>
      <c r="K55" s="2315" t="s">
        <v>170</v>
      </c>
      <c r="L55" s="2318" t="s">
        <v>171</v>
      </c>
      <c r="M55" s="2261">
        <v>1</v>
      </c>
      <c r="N55" s="2336"/>
      <c r="O55" s="2336"/>
      <c r="P55" s="2337"/>
      <c r="Q55" s="2264">
        <f>SUM(V55:V58)/R53</f>
        <v>0.58536585365853655</v>
      </c>
      <c r="R55" s="2342"/>
      <c r="S55" s="2316"/>
      <c r="T55" s="2267" t="s">
        <v>172</v>
      </c>
      <c r="U55" s="1391" t="s">
        <v>173</v>
      </c>
      <c r="V55" s="1273">
        <v>22800000</v>
      </c>
      <c r="W55" s="1252">
        <v>20</v>
      </c>
      <c r="X55" s="1494" t="s">
        <v>61</v>
      </c>
      <c r="Y55" s="2259"/>
      <c r="Z55" s="2259"/>
      <c r="AA55" s="2259"/>
      <c r="AB55" s="2259"/>
      <c r="AC55" s="2259"/>
      <c r="AD55" s="2259"/>
      <c r="AE55" s="2259"/>
      <c r="AF55" s="2259"/>
      <c r="AG55" s="2259"/>
      <c r="AH55" s="2259"/>
      <c r="AI55" s="2259"/>
      <c r="AJ55" s="2259"/>
      <c r="AK55" s="2259"/>
      <c r="AL55" s="2259"/>
      <c r="AM55" s="2259"/>
      <c r="AN55" s="2259"/>
      <c r="AO55" s="2322"/>
      <c r="AP55" s="2322"/>
      <c r="AQ55" s="2275"/>
    </row>
    <row r="56" spans="1:43" ht="39.75" customHeight="1" x14ac:dyDescent="0.2">
      <c r="A56" s="2252"/>
      <c r="B56" s="2253"/>
      <c r="C56" s="2254"/>
      <c r="D56" s="2255"/>
      <c r="E56" s="2256"/>
      <c r="F56" s="2257"/>
      <c r="G56" s="2255"/>
      <c r="H56" s="2256"/>
      <c r="I56" s="2257"/>
      <c r="J56" s="2275"/>
      <c r="K56" s="2316"/>
      <c r="L56" s="2319"/>
      <c r="M56" s="2262"/>
      <c r="N56" s="2336"/>
      <c r="O56" s="2336"/>
      <c r="P56" s="2337"/>
      <c r="Q56" s="2265"/>
      <c r="R56" s="2342"/>
      <c r="S56" s="2316"/>
      <c r="T56" s="2268"/>
      <c r="U56" s="1391" t="s">
        <v>174</v>
      </c>
      <c r="V56" s="1273">
        <v>28800000</v>
      </c>
      <c r="W56" s="1252">
        <v>20</v>
      </c>
      <c r="X56" s="1494" t="s">
        <v>61</v>
      </c>
      <c r="Y56" s="2259"/>
      <c r="Z56" s="2259"/>
      <c r="AA56" s="2259"/>
      <c r="AB56" s="2259"/>
      <c r="AC56" s="2259"/>
      <c r="AD56" s="2259"/>
      <c r="AE56" s="2259"/>
      <c r="AF56" s="2259"/>
      <c r="AG56" s="2259"/>
      <c r="AH56" s="2259"/>
      <c r="AI56" s="2259"/>
      <c r="AJ56" s="2259"/>
      <c r="AK56" s="2259"/>
      <c r="AL56" s="2259"/>
      <c r="AM56" s="2259"/>
      <c r="AN56" s="2259"/>
      <c r="AO56" s="2322"/>
      <c r="AP56" s="2322"/>
      <c r="AQ56" s="2275"/>
    </row>
    <row r="57" spans="1:43" ht="42" customHeight="1" x14ac:dyDescent="0.2">
      <c r="A57" s="2252"/>
      <c r="B57" s="2253"/>
      <c r="C57" s="2254"/>
      <c r="D57" s="2255"/>
      <c r="E57" s="2256"/>
      <c r="F57" s="2257"/>
      <c r="G57" s="2255"/>
      <c r="H57" s="2256"/>
      <c r="I57" s="2257"/>
      <c r="J57" s="2275"/>
      <c r="K57" s="2316"/>
      <c r="L57" s="2319"/>
      <c r="M57" s="2262"/>
      <c r="N57" s="2336"/>
      <c r="O57" s="2336"/>
      <c r="P57" s="2337"/>
      <c r="Q57" s="2265"/>
      <c r="R57" s="2342"/>
      <c r="S57" s="2316"/>
      <c r="T57" s="2268"/>
      <c r="U57" s="1391" t="s">
        <v>175</v>
      </c>
      <c r="V57" s="1273">
        <v>28800000</v>
      </c>
      <c r="W57" s="1252">
        <v>20</v>
      </c>
      <c r="X57" s="1494" t="s">
        <v>61</v>
      </c>
      <c r="Y57" s="2259"/>
      <c r="Z57" s="2259"/>
      <c r="AA57" s="2259"/>
      <c r="AB57" s="2259"/>
      <c r="AC57" s="2259"/>
      <c r="AD57" s="2259"/>
      <c r="AE57" s="2259"/>
      <c r="AF57" s="2259"/>
      <c r="AG57" s="2259"/>
      <c r="AH57" s="2259"/>
      <c r="AI57" s="2259"/>
      <c r="AJ57" s="2259"/>
      <c r="AK57" s="2259"/>
      <c r="AL57" s="2259"/>
      <c r="AM57" s="2259"/>
      <c r="AN57" s="2259"/>
      <c r="AO57" s="2322"/>
      <c r="AP57" s="2322"/>
      <c r="AQ57" s="2275"/>
    </row>
    <row r="58" spans="1:43" ht="60" customHeight="1" x14ac:dyDescent="0.2">
      <c r="A58" s="2252"/>
      <c r="B58" s="2253"/>
      <c r="C58" s="2254"/>
      <c r="D58" s="2255"/>
      <c r="E58" s="2256"/>
      <c r="F58" s="2257"/>
      <c r="G58" s="2255"/>
      <c r="H58" s="2256"/>
      <c r="I58" s="2257"/>
      <c r="J58" s="2276"/>
      <c r="K58" s="2317"/>
      <c r="L58" s="2311"/>
      <c r="M58" s="2263"/>
      <c r="N58" s="2324"/>
      <c r="O58" s="2324"/>
      <c r="P58" s="2338"/>
      <c r="Q58" s="2266"/>
      <c r="R58" s="2313"/>
      <c r="S58" s="2317"/>
      <c r="T58" s="2269"/>
      <c r="U58" s="1389" t="s">
        <v>176</v>
      </c>
      <c r="V58" s="917">
        <v>39600000</v>
      </c>
      <c r="W58" s="1252">
        <v>20</v>
      </c>
      <c r="X58" s="1494" t="s">
        <v>61</v>
      </c>
      <c r="Y58" s="2308"/>
      <c r="Z58" s="2308"/>
      <c r="AA58" s="2308"/>
      <c r="AB58" s="2308"/>
      <c r="AC58" s="2308"/>
      <c r="AD58" s="2308"/>
      <c r="AE58" s="2308"/>
      <c r="AF58" s="2308"/>
      <c r="AG58" s="2308"/>
      <c r="AH58" s="2308"/>
      <c r="AI58" s="2308"/>
      <c r="AJ58" s="2308"/>
      <c r="AK58" s="2308"/>
      <c r="AL58" s="2308"/>
      <c r="AM58" s="2308"/>
      <c r="AN58" s="2308"/>
      <c r="AO58" s="2323"/>
      <c r="AP58" s="2323"/>
      <c r="AQ58" s="2276"/>
    </row>
    <row r="59" spans="1:43" ht="86.25" customHeight="1" x14ac:dyDescent="0.2">
      <c r="A59" s="586"/>
      <c r="B59" s="1550"/>
      <c r="C59" s="600"/>
      <c r="D59" s="1250"/>
      <c r="E59" s="2270"/>
      <c r="F59" s="2270"/>
      <c r="G59" s="2271"/>
      <c r="H59" s="2270"/>
      <c r="I59" s="2270"/>
      <c r="J59" s="2272">
        <v>262</v>
      </c>
      <c r="K59" s="2300" t="s">
        <v>177</v>
      </c>
      <c r="L59" s="2309" t="s">
        <v>178</v>
      </c>
      <c r="M59" s="2195">
        <v>1</v>
      </c>
      <c r="N59" s="2324" t="s">
        <v>1985</v>
      </c>
      <c r="O59" s="2325" t="s">
        <v>179</v>
      </c>
      <c r="P59" s="2309" t="s">
        <v>180</v>
      </c>
      <c r="Q59" s="2327">
        <f>+(V59+V60+V61+V62+V63+V64)/R59</f>
        <v>1</v>
      </c>
      <c r="R59" s="2314">
        <f>SUM(V59:V64)</f>
        <v>40000000</v>
      </c>
      <c r="S59" s="2273" t="s">
        <v>181</v>
      </c>
      <c r="T59" s="2355" t="s">
        <v>182</v>
      </c>
      <c r="U59" s="1523" t="s">
        <v>183</v>
      </c>
      <c r="V59" s="917">
        <v>12000000</v>
      </c>
      <c r="W59" s="1252">
        <v>20</v>
      </c>
      <c r="X59" s="1494" t="s">
        <v>61</v>
      </c>
      <c r="Y59" s="2258">
        <v>295972</v>
      </c>
      <c r="Z59" s="2258">
        <v>285580</v>
      </c>
      <c r="AA59" s="2258">
        <v>135545</v>
      </c>
      <c r="AB59" s="2258">
        <v>44254</v>
      </c>
      <c r="AC59" s="2258">
        <v>309146</v>
      </c>
      <c r="AD59" s="2258">
        <v>92607</v>
      </c>
      <c r="AE59" s="2258">
        <v>2145</v>
      </c>
      <c r="AF59" s="2258">
        <v>12718</v>
      </c>
      <c r="AG59" s="2258">
        <v>26</v>
      </c>
      <c r="AH59" s="2258">
        <v>37</v>
      </c>
      <c r="AI59" s="2258">
        <v>0</v>
      </c>
      <c r="AJ59" s="2258">
        <v>0</v>
      </c>
      <c r="AK59" s="2258">
        <v>44350</v>
      </c>
      <c r="AL59" s="2258">
        <v>21944</v>
      </c>
      <c r="AM59" s="2258">
        <v>75687</v>
      </c>
      <c r="AN59" s="2258">
        <f>SUM(AA59:AD59)</f>
        <v>581552</v>
      </c>
      <c r="AO59" s="2277">
        <v>43832</v>
      </c>
      <c r="AP59" s="2277">
        <v>44196</v>
      </c>
      <c r="AQ59" s="2279" t="s">
        <v>93</v>
      </c>
    </row>
    <row r="60" spans="1:43" ht="71.25" customHeight="1" x14ac:dyDescent="0.2">
      <c r="A60" s="586"/>
      <c r="B60" s="1550"/>
      <c r="C60" s="600"/>
      <c r="D60" s="1250"/>
      <c r="E60" s="2270"/>
      <c r="F60" s="2270"/>
      <c r="G60" s="2271"/>
      <c r="H60" s="2270"/>
      <c r="I60" s="2270"/>
      <c r="J60" s="2272"/>
      <c r="K60" s="2300"/>
      <c r="L60" s="2309"/>
      <c r="M60" s="2195"/>
      <c r="N60" s="2324"/>
      <c r="O60" s="2325"/>
      <c r="P60" s="2309"/>
      <c r="Q60" s="2327"/>
      <c r="R60" s="2314"/>
      <c r="S60" s="2273"/>
      <c r="T60" s="2355"/>
      <c r="U60" s="1497" t="s">
        <v>184</v>
      </c>
      <c r="V60" s="917">
        <v>6000000</v>
      </c>
      <c r="W60" s="1252">
        <v>20</v>
      </c>
      <c r="X60" s="1494" t="s">
        <v>61</v>
      </c>
      <c r="Y60" s="2259"/>
      <c r="Z60" s="2259"/>
      <c r="AA60" s="2259"/>
      <c r="AB60" s="2259"/>
      <c r="AC60" s="2259"/>
      <c r="AD60" s="2259"/>
      <c r="AE60" s="2259"/>
      <c r="AF60" s="2259"/>
      <c r="AG60" s="2259"/>
      <c r="AH60" s="2259"/>
      <c r="AI60" s="2259"/>
      <c r="AJ60" s="2259"/>
      <c r="AK60" s="2259"/>
      <c r="AL60" s="2259"/>
      <c r="AM60" s="2259"/>
      <c r="AN60" s="2259"/>
      <c r="AO60" s="2277"/>
      <c r="AP60" s="2277"/>
      <c r="AQ60" s="2279"/>
    </row>
    <row r="61" spans="1:43" ht="52.5" customHeight="1" x14ac:dyDescent="0.2">
      <c r="A61" s="586"/>
      <c r="B61" s="1550"/>
      <c r="C61" s="600"/>
      <c r="D61" s="1250"/>
      <c r="E61" s="2270"/>
      <c r="F61" s="2270"/>
      <c r="G61" s="2271"/>
      <c r="H61" s="2270"/>
      <c r="I61" s="2270"/>
      <c r="J61" s="2272"/>
      <c r="K61" s="2300"/>
      <c r="L61" s="2309"/>
      <c r="M61" s="2195"/>
      <c r="N61" s="2195"/>
      <c r="O61" s="2326"/>
      <c r="P61" s="2309"/>
      <c r="Q61" s="2327"/>
      <c r="R61" s="2314"/>
      <c r="S61" s="2273"/>
      <c r="T61" s="2355"/>
      <c r="U61" s="1523" t="s">
        <v>185</v>
      </c>
      <c r="V61" s="917">
        <v>1000000</v>
      </c>
      <c r="W61" s="1252">
        <v>20</v>
      </c>
      <c r="X61" s="1494" t="s">
        <v>61</v>
      </c>
      <c r="Y61" s="2259"/>
      <c r="Z61" s="2259"/>
      <c r="AA61" s="2259"/>
      <c r="AB61" s="2259"/>
      <c r="AC61" s="2259"/>
      <c r="AD61" s="2259"/>
      <c r="AE61" s="2259"/>
      <c r="AF61" s="2259"/>
      <c r="AG61" s="2259"/>
      <c r="AH61" s="2259"/>
      <c r="AI61" s="2259"/>
      <c r="AJ61" s="2259"/>
      <c r="AK61" s="2259"/>
      <c r="AL61" s="2259"/>
      <c r="AM61" s="2259"/>
      <c r="AN61" s="2259"/>
      <c r="AO61" s="2277"/>
      <c r="AP61" s="2277"/>
      <c r="AQ61" s="2279"/>
    </row>
    <row r="62" spans="1:43" ht="67.5" customHeight="1" x14ac:dyDescent="0.2">
      <c r="A62" s="586"/>
      <c r="B62" s="1550"/>
      <c r="C62" s="600"/>
      <c r="D62" s="1250"/>
      <c r="E62" s="2270"/>
      <c r="F62" s="2270"/>
      <c r="G62" s="2271"/>
      <c r="H62" s="2270"/>
      <c r="I62" s="2270"/>
      <c r="J62" s="2272"/>
      <c r="K62" s="2300"/>
      <c r="L62" s="2309"/>
      <c r="M62" s="2195"/>
      <c r="N62" s="2195"/>
      <c r="O62" s="2326"/>
      <c r="P62" s="2309"/>
      <c r="Q62" s="2327"/>
      <c r="R62" s="2314"/>
      <c r="S62" s="2273"/>
      <c r="T62" s="2315" t="s">
        <v>186</v>
      </c>
      <c r="U62" s="199" t="s">
        <v>187</v>
      </c>
      <c r="V62" s="917">
        <v>7500000</v>
      </c>
      <c r="W62" s="1252">
        <v>20</v>
      </c>
      <c r="X62" s="1494" t="s">
        <v>61</v>
      </c>
      <c r="Y62" s="2259"/>
      <c r="Z62" s="2259"/>
      <c r="AA62" s="2259"/>
      <c r="AB62" s="2259"/>
      <c r="AC62" s="2259"/>
      <c r="AD62" s="2259"/>
      <c r="AE62" s="2259"/>
      <c r="AF62" s="2259"/>
      <c r="AG62" s="2259"/>
      <c r="AH62" s="2259"/>
      <c r="AI62" s="2259"/>
      <c r="AJ62" s="2259"/>
      <c r="AK62" s="2259"/>
      <c r="AL62" s="2259"/>
      <c r="AM62" s="2259"/>
      <c r="AN62" s="2259"/>
      <c r="AO62" s="2277"/>
      <c r="AP62" s="2277"/>
      <c r="AQ62" s="2279"/>
    </row>
    <row r="63" spans="1:43" ht="52.5" customHeight="1" x14ac:dyDescent="0.2">
      <c r="A63" s="586"/>
      <c r="B63" s="1550"/>
      <c r="C63" s="600"/>
      <c r="D63" s="1250"/>
      <c r="E63" s="2270"/>
      <c r="F63" s="2270"/>
      <c r="G63" s="2271"/>
      <c r="H63" s="2270"/>
      <c r="I63" s="2270"/>
      <c r="J63" s="2272"/>
      <c r="K63" s="2300"/>
      <c r="L63" s="2309"/>
      <c r="M63" s="2195"/>
      <c r="N63" s="2195"/>
      <c r="O63" s="2326"/>
      <c r="P63" s="2309"/>
      <c r="Q63" s="2327"/>
      <c r="R63" s="2314"/>
      <c r="S63" s="2273"/>
      <c r="T63" s="2316"/>
      <c r="U63" s="199" t="s">
        <v>188</v>
      </c>
      <c r="V63" s="917">
        <v>7500000</v>
      </c>
      <c r="W63" s="1252">
        <v>20</v>
      </c>
      <c r="X63" s="1494" t="s">
        <v>61</v>
      </c>
      <c r="Y63" s="2259"/>
      <c r="Z63" s="2259"/>
      <c r="AA63" s="2259"/>
      <c r="AB63" s="2259"/>
      <c r="AC63" s="2259"/>
      <c r="AD63" s="2259"/>
      <c r="AE63" s="2259"/>
      <c r="AF63" s="2259"/>
      <c r="AG63" s="2259"/>
      <c r="AH63" s="2259"/>
      <c r="AI63" s="2259"/>
      <c r="AJ63" s="2259"/>
      <c r="AK63" s="2259"/>
      <c r="AL63" s="2259"/>
      <c r="AM63" s="2259"/>
      <c r="AN63" s="2259"/>
      <c r="AO63" s="2277"/>
      <c r="AP63" s="2277"/>
      <c r="AQ63" s="2279"/>
    </row>
    <row r="64" spans="1:43" ht="33.75" customHeight="1" x14ac:dyDescent="0.2">
      <c r="A64" s="586"/>
      <c r="B64" s="1550"/>
      <c r="C64" s="600"/>
      <c r="D64" s="1250"/>
      <c r="E64" s="2270"/>
      <c r="F64" s="2270"/>
      <c r="G64" s="2271"/>
      <c r="H64" s="2270"/>
      <c r="I64" s="2270"/>
      <c r="J64" s="2272"/>
      <c r="K64" s="2300"/>
      <c r="L64" s="2309"/>
      <c r="M64" s="2195"/>
      <c r="N64" s="2195"/>
      <c r="O64" s="2326"/>
      <c r="P64" s="2309"/>
      <c r="Q64" s="2327"/>
      <c r="R64" s="2314"/>
      <c r="S64" s="2273"/>
      <c r="T64" s="2317"/>
      <c r="U64" s="199" t="s">
        <v>189</v>
      </c>
      <c r="V64" s="917">
        <v>6000000</v>
      </c>
      <c r="W64" s="1252">
        <v>20</v>
      </c>
      <c r="X64" s="1494" t="s">
        <v>61</v>
      </c>
      <c r="Y64" s="2308"/>
      <c r="Z64" s="2308"/>
      <c r="AA64" s="2308"/>
      <c r="AB64" s="2308"/>
      <c r="AC64" s="2308"/>
      <c r="AD64" s="2308"/>
      <c r="AE64" s="2308"/>
      <c r="AF64" s="2308"/>
      <c r="AG64" s="2308"/>
      <c r="AH64" s="2308"/>
      <c r="AI64" s="2308"/>
      <c r="AJ64" s="2308"/>
      <c r="AK64" s="2308"/>
      <c r="AL64" s="2308"/>
      <c r="AM64" s="2308"/>
      <c r="AN64" s="2308"/>
      <c r="AO64" s="2277"/>
      <c r="AP64" s="2277"/>
      <c r="AQ64" s="2279"/>
    </row>
    <row r="65" spans="1:43" ht="66" customHeight="1" x14ac:dyDescent="0.2">
      <c r="A65" s="586"/>
      <c r="B65" s="1550"/>
      <c r="C65" s="600"/>
      <c r="D65" s="1250"/>
      <c r="E65" s="1249"/>
      <c r="F65" s="1249"/>
      <c r="G65" s="1250"/>
      <c r="H65" s="1249"/>
      <c r="I65" s="1249"/>
      <c r="J65" s="2272">
        <v>264</v>
      </c>
      <c r="K65" s="2300" t="s">
        <v>190</v>
      </c>
      <c r="L65" s="2309" t="s">
        <v>191</v>
      </c>
      <c r="M65" s="2195">
        <v>1</v>
      </c>
      <c r="N65" s="2310" t="s">
        <v>1984</v>
      </c>
      <c r="O65" s="2195" t="s">
        <v>192</v>
      </c>
      <c r="P65" s="2311" t="s">
        <v>193</v>
      </c>
      <c r="Q65" s="2312">
        <f>+(V65+V66)/R65</f>
        <v>1</v>
      </c>
      <c r="R65" s="2313">
        <f>SUM(V65:V66)</f>
        <v>40000000</v>
      </c>
      <c r="S65" s="2300" t="s">
        <v>194</v>
      </c>
      <c r="T65" s="2300" t="s">
        <v>195</v>
      </c>
      <c r="U65" s="198" t="s">
        <v>196</v>
      </c>
      <c r="V65" s="1273">
        <v>10000000</v>
      </c>
      <c r="W65" s="1252" t="s">
        <v>168</v>
      </c>
      <c r="X65" s="1494" t="s">
        <v>61</v>
      </c>
      <c r="Y65" s="2258">
        <v>295972</v>
      </c>
      <c r="Z65" s="2258">
        <v>285580</v>
      </c>
      <c r="AA65" s="2258">
        <v>135545</v>
      </c>
      <c r="AB65" s="2258">
        <v>44254</v>
      </c>
      <c r="AC65" s="2258">
        <v>309146</v>
      </c>
      <c r="AD65" s="2258">
        <v>92607</v>
      </c>
      <c r="AE65" s="2258">
        <v>2145</v>
      </c>
      <c r="AF65" s="2258">
        <v>12718</v>
      </c>
      <c r="AG65" s="2258">
        <v>26</v>
      </c>
      <c r="AH65" s="2258">
        <v>37</v>
      </c>
      <c r="AI65" s="2258">
        <v>0</v>
      </c>
      <c r="AJ65" s="2258">
        <v>0</v>
      </c>
      <c r="AK65" s="2258">
        <v>44350</v>
      </c>
      <c r="AL65" s="2258">
        <v>21944</v>
      </c>
      <c r="AM65" s="2258">
        <v>75687</v>
      </c>
      <c r="AN65" s="2258">
        <f>SUM(AA65:AD65)</f>
        <v>581552</v>
      </c>
      <c r="AO65" s="2277">
        <v>43832</v>
      </c>
      <c r="AP65" s="2277">
        <v>44196</v>
      </c>
      <c r="AQ65" s="2279" t="s">
        <v>93</v>
      </c>
    </row>
    <row r="66" spans="1:43" ht="53.25" customHeight="1" x14ac:dyDescent="0.2">
      <c r="A66" s="586"/>
      <c r="B66" s="1550"/>
      <c r="C66" s="600"/>
      <c r="D66" s="1250"/>
      <c r="E66" s="1249"/>
      <c r="F66" s="1249"/>
      <c r="G66" s="1250"/>
      <c r="H66" s="1249"/>
      <c r="I66" s="1249"/>
      <c r="J66" s="2272"/>
      <c r="K66" s="2300"/>
      <c r="L66" s="2309"/>
      <c r="M66" s="2195"/>
      <c r="N66" s="2310"/>
      <c r="O66" s="2195"/>
      <c r="P66" s="2309"/>
      <c r="Q66" s="2312"/>
      <c r="R66" s="2314"/>
      <c r="S66" s="2300"/>
      <c r="T66" s="2300"/>
      <c r="U66" s="198" t="s">
        <v>197</v>
      </c>
      <c r="V66" s="1273">
        <v>30000000</v>
      </c>
      <c r="W66" s="1252" t="s">
        <v>168</v>
      </c>
      <c r="X66" s="1494" t="s">
        <v>61</v>
      </c>
      <c r="Y66" s="2308"/>
      <c r="Z66" s="2308"/>
      <c r="AA66" s="2308"/>
      <c r="AB66" s="2308"/>
      <c r="AC66" s="2308"/>
      <c r="AD66" s="2308"/>
      <c r="AE66" s="2308"/>
      <c r="AF66" s="2308"/>
      <c r="AG66" s="2308"/>
      <c r="AH66" s="2308"/>
      <c r="AI66" s="2308"/>
      <c r="AJ66" s="2308"/>
      <c r="AK66" s="2308"/>
      <c r="AL66" s="2308"/>
      <c r="AM66" s="2308"/>
      <c r="AN66" s="2308"/>
      <c r="AO66" s="2277"/>
      <c r="AP66" s="2277"/>
      <c r="AQ66" s="2279"/>
    </row>
    <row r="67" spans="1:43" ht="57.75" customHeight="1" x14ac:dyDescent="0.2">
      <c r="A67" s="2294"/>
      <c r="B67" s="2295"/>
      <c r="C67" s="2296"/>
      <c r="D67" s="2297"/>
      <c r="E67" s="2298"/>
      <c r="F67" s="2298"/>
      <c r="G67" s="2297"/>
      <c r="H67" s="2299"/>
      <c r="I67" s="2299"/>
      <c r="J67" s="2279">
        <v>265</v>
      </c>
      <c r="K67" s="2300" t="s">
        <v>198</v>
      </c>
      <c r="L67" s="2301" t="s">
        <v>199</v>
      </c>
      <c r="M67" s="2302">
        <v>1</v>
      </c>
      <c r="N67" s="2195" t="s">
        <v>1983</v>
      </c>
      <c r="O67" s="2195" t="s">
        <v>200</v>
      </c>
      <c r="P67" s="2303" t="s">
        <v>201</v>
      </c>
      <c r="Q67" s="2304">
        <f>+(V67+V68+V69+V70+V71+V72+V73+V74+V75+V76+V77+V78+V79+V80+V81+V82+V83+V84)/R67</f>
        <v>1</v>
      </c>
      <c r="R67" s="2305">
        <f>SUM(V67:V84)</f>
        <v>300000000</v>
      </c>
      <c r="S67" s="2306" t="s">
        <v>202</v>
      </c>
      <c r="T67" s="2300" t="s">
        <v>203</v>
      </c>
      <c r="U67" s="198" t="s">
        <v>204</v>
      </c>
      <c r="V67" s="1273">
        <v>18000000</v>
      </c>
      <c r="W67" s="1252">
        <v>20</v>
      </c>
      <c r="X67" s="1494" t="s">
        <v>61</v>
      </c>
      <c r="Y67" s="2258">
        <v>295972</v>
      </c>
      <c r="Z67" s="2258">
        <v>285580</v>
      </c>
      <c r="AA67" s="2258">
        <v>135545</v>
      </c>
      <c r="AB67" s="2258">
        <v>44254</v>
      </c>
      <c r="AC67" s="2258">
        <v>309146</v>
      </c>
      <c r="AD67" s="2258">
        <v>92607</v>
      </c>
      <c r="AE67" s="2258">
        <v>2145</v>
      </c>
      <c r="AF67" s="2258">
        <v>12718</v>
      </c>
      <c r="AG67" s="2258">
        <v>26</v>
      </c>
      <c r="AH67" s="2258">
        <v>37</v>
      </c>
      <c r="AI67" s="2258">
        <v>0</v>
      </c>
      <c r="AJ67" s="2258">
        <v>0</v>
      </c>
      <c r="AK67" s="2258">
        <v>44350</v>
      </c>
      <c r="AL67" s="2258">
        <v>21944</v>
      </c>
      <c r="AM67" s="2258">
        <v>75687</v>
      </c>
      <c r="AN67" s="2258">
        <f>SUM(AA67:AD67)</f>
        <v>581552</v>
      </c>
      <c r="AO67" s="2277">
        <v>43832</v>
      </c>
      <c r="AP67" s="2277">
        <v>44196</v>
      </c>
      <c r="AQ67" s="2279" t="s">
        <v>93</v>
      </c>
    </row>
    <row r="68" spans="1:43" ht="110.25" customHeight="1" x14ac:dyDescent="0.2">
      <c r="A68" s="2294"/>
      <c r="B68" s="2295"/>
      <c r="C68" s="2296"/>
      <c r="D68" s="2297"/>
      <c r="E68" s="2298"/>
      <c r="F68" s="2298"/>
      <c r="G68" s="2297"/>
      <c r="H68" s="2299"/>
      <c r="I68" s="2299"/>
      <c r="J68" s="2279"/>
      <c r="K68" s="2300"/>
      <c r="L68" s="2301"/>
      <c r="M68" s="2302"/>
      <c r="N68" s="2195"/>
      <c r="O68" s="2195"/>
      <c r="P68" s="2303"/>
      <c r="Q68" s="2304"/>
      <c r="R68" s="2305"/>
      <c r="S68" s="2306"/>
      <c r="T68" s="2300"/>
      <c r="U68" s="198" t="s">
        <v>205</v>
      </c>
      <c r="V68" s="1273">
        <v>22500000</v>
      </c>
      <c r="W68" s="1252" t="s">
        <v>168</v>
      </c>
      <c r="X68" s="1494" t="s">
        <v>61</v>
      </c>
      <c r="Y68" s="2259"/>
      <c r="Z68" s="2259"/>
      <c r="AA68" s="2259"/>
      <c r="AB68" s="2259"/>
      <c r="AC68" s="2259"/>
      <c r="AD68" s="2259"/>
      <c r="AE68" s="2259"/>
      <c r="AF68" s="2259"/>
      <c r="AG68" s="2259"/>
      <c r="AH68" s="2259"/>
      <c r="AI68" s="2259"/>
      <c r="AJ68" s="2259"/>
      <c r="AK68" s="2259"/>
      <c r="AL68" s="2259"/>
      <c r="AM68" s="2259"/>
      <c r="AN68" s="2259"/>
      <c r="AO68" s="2277"/>
      <c r="AP68" s="2277"/>
      <c r="AQ68" s="2279"/>
    </row>
    <row r="69" spans="1:43" ht="45.75" customHeight="1" x14ac:dyDescent="0.2">
      <c r="A69" s="2294"/>
      <c r="B69" s="2295"/>
      <c r="C69" s="2296"/>
      <c r="D69" s="2297"/>
      <c r="E69" s="2298"/>
      <c r="F69" s="2298"/>
      <c r="G69" s="2297"/>
      <c r="H69" s="2299"/>
      <c r="I69" s="2299"/>
      <c r="J69" s="2279"/>
      <c r="K69" s="2300"/>
      <c r="L69" s="2301"/>
      <c r="M69" s="2302"/>
      <c r="N69" s="2195"/>
      <c r="O69" s="2195"/>
      <c r="P69" s="2303"/>
      <c r="Q69" s="2304"/>
      <c r="R69" s="2305"/>
      <c r="S69" s="2306"/>
      <c r="T69" s="2300"/>
      <c r="U69" s="918" t="s">
        <v>206</v>
      </c>
      <c r="V69" s="1273">
        <v>10500000</v>
      </c>
      <c r="W69" s="1252">
        <v>20</v>
      </c>
      <c r="X69" s="1494" t="s">
        <v>61</v>
      </c>
      <c r="Y69" s="2259"/>
      <c r="Z69" s="2259"/>
      <c r="AA69" s="2259"/>
      <c r="AB69" s="2259"/>
      <c r="AC69" s="2259"/>
      <c r="AD69" s="2259"/>
      <c r="AE69" s="2259"/>
      <c r="AF69" s="2259"/>
      <c r="AG69" s="2259"/>
      <c r="AH69" s="2259"/>
      <c r="AI69" s="2259"/>
      <c r="AJ69" s="2259"/>
      <c r="AK69" s="2259"/>
      <c r="AL69" s="2259"/>
      <c r="AM69" s="2259"/>
      <c r="AN69" s="2259"/>
      <c r="AO69" s="2277"/>
      <c r="AP69" s="2277"/>
      <c r="AQ69" s="2279"/>
    </row>
    <row r="70" spans="1:43" ht="48" customHeight="1" x14ac:dyDescent="0.2">
      <c r="A70" s="2294"/>
      <c r="B70" s="2295"/>
      <c r="C70" s="2296"/>
      <c r="D70" s="2297"/>
      <c r="E70" s="2298"/>
      <c r="F70" s="2298"/>
      <c r="G70" s="2297"/>
      <c r="H70" s="2299"/>
      <c r="I70" s="2299"/>
      <c r="J70" s="2279"/>
      <c r="K70" s="2300"/>
      <c r="L70" s="2301"/>
      <c r="M70" s="2302"/>
      <c r="N70" s="2195"/>
      <c r="O70" s="2195"/>
      <c r="P70" s="2303"/>
      <c r="Q70" s="2304"/>
      <c r="R70" s="2305"/>
      <c r="S70" s="2306"/>
      <c r="T70" s="2300"/>
      <c r="U70" s="918" t="s">
        <v>207</v>
      </c>
      <c r="V70" s="1273">
        <v>17950000</v>
      </c>
      <c r="W70" s="1252">
        <v>20</v>
      </c>
      <c r="X70" s="1494" t="s">
        <v>61</v>
      </c>
      <c r="Y70" s="2259"/>
      <c r="Z70" s="2259"/>
      <c r="AA70" s="2259"/>
      <c r="AB70" s="2259"/>
      <c r="AC70" s="2259"/>
      <c r="AD70" s="2259"/>
      <c r="AE70" s="2259"/>
      <c r="AF70" s="2259"/>
      <c r="AG70" s="2259"/>
      <c r="AH70" s="2259"/>
      <c r="AI70" s="2259"/>
      <c r="AJ70" s="2259"/>
      <c r="AK70" s="2259"/>
      <c r="AL70" s="2259"/>
      <c r="AM70" s="2259"/>
      <c r="AN70" s="2259"/>
      <c r="AO70" s="2277"/>
      <c r="AP70" s="2277"/>
      <c r="AQ70" s="2279"/>
    </row>
    <row r="71" spans="1:43" ht="41.25" customHeight="1" x14ac:dyDescent="0.2">
      <c r="A71" s="2294"/>
      <c r="B71" s="2295"/>
      <c r="C71" s="2296"/>
      <c r="D71" s="2297"/>
      <c r="E71" s="2298"/>
      <c r="F71" s="2298"/>
      <c r="G71" s="2297"/>
      <c r="H71" s="2299"/>
      <c r="I71" s="2299"/>
      <c r="J71" s="2279"/>
      <c r="K71" s="2300"/>
      <c r="L71" s="2301"/>
      <c r="M71" s="2302"/>
      <c r="N71" s="2195"/>
      <c r="O71" s="2195"/>
      <c r="P71" s="2303"/>
      <c r="Q71" s="2304"/>
      <c r="R71" s="2305"/>
      <c r="S71" s="2306"/>
      <c r="T71" s="2300"/>
      <c r="U71" s="918" t="s">
        <v>208</v>
      </c>
      <c r="V71" s="1273">
        <v>5800000</v>
      </c>
      <c r="W71" s="1252">
        <v>20</v>
      </c>
      <c r="X71" s="1494" t="s">
        <v>61</v>
      </c>
      <c r="Y71" s="2259"/>
      <c r="Z71" s="2259"/>
      <c r="AA71" s="2259"/>
      <c r="AB71" s="2259"/>
      <c r="AC71" s="2259"/>
      <c r="AD71" s="2259"/>
      <c r="AE71" s="2259"/>
      <c r="AF71" s="2259"/>
      <c r="AG71" s="2259"/>
      <c r="AH71" s="2259"/>
      <c r="AI71" s="2259"/>
      <c r="AJ71" s="2259"/>
      <c r="AK71" s="2259"/>
      <c r="AL71" s="2259"/>
      <c r="AM71" s="2259"/>
      <c r="AN71" s="2259"/>
      <c r="AO71" s="2277"/>
      <c r="AP71" s="2277"/>
      <c r="AQ71" s="2279"/>
    </row>
    <row r="72" spans="1:43" ht="42" customHeight="1" x14ac:dyDescent="0.2">
      <c r="A72" s="2294"/>
      <c r="B72" s="2295"/>
      <c r="C72" s="2296"/>
      <c r="D72" s="2297"/>
      <c r="E72" s="2298"/>
      <c r="F72" s="2298"/>
      <c r="G72" s="2297"/>
      <c r="H72" s="2299"/>
      <c r="I72" s="2299"/>
      <c r="J72" s="2279"/>
      <c r="K72" s="2300"/>
      <c r="L72" s="2301"/>
      <c r="M72" s="2302"/>
      <c r="N72" s="2195"/>
      <c r="O72" s="2195"/>
      <c r="P72" s="2303"/>
      <c r="Q72" s="2304"/>
      <c r="R72" s="2305"/>
      <c r="S72" s="2306"/>
      <c r="T72" s="2300"/>
      <c r="U72" s="918" t="s">
        <v>209</v>
      </c>
      <c r="V72" s="1273">
        <v>5800000</v>
      </c>
      <c r="W72" s="1252">
        <v>20</v>
      </c>
      <c r="X72" s="1494" t="s">
        <v>61</v>
      </c>
      <c r="Y72" s="2259"/>
      <c r="Z72" s="2259"/>
      <c r="AA72" s="2259"/>
      <c r="AB72" s="2259"/>
      <c r="AC72" s="2259"/>
      <c r="AD72" s="2259"/>
      <c r="AE72" s="2259"/>
      <c r="AF72" s="2259"/>
      <c r="AG72" s="2259"/>
      <c r="AH72" s="2259"/>
      <c r="AI72" s="2259"/>
      <c r="AJ72" s="2259"/>
      <c r="AK72" s="2259"/>
      <c r="AL72" s="2259"/>
      <c r="AM72" s="2259"/>
      <c r="AN72" s="2259"/>
      <c r="AO72" s="2277"/>
      <c r="AP72" s="2277"/>
      <c r="AQ72" s="2279"/>
    </row>
    <row r="73" spans="1:43" ht="51" customHeight="1" x14ac:dyDescent="0.2">
      <c r="A73" s="2294"/>
      <c r="B73" s="2295"/>
      <c r="C73" s="2296"/>
      <c r="D73" s="2297"/>
      <c r="E73" s="2298"/>
      <c r="F73" s="2298"/>
      <c r="G73" s="2297"/>
      <c r="H73" s="2299"/>
      <c r="I73" s="2299"/>
      <c r="J73" s="2279"/>
      <c r="K73" s="2300"/>
      <c r="L73" s="2301"/>
      <c r="M73" s="2302"/>
      <c r="N73" s="2195"/>
      <c r="O73" s="2195"/>
      <c r="P73" s="2303"/>
      <c r="Q73" s="2304"/>
      <c r="R73" s="2305"/>
      <c r="S73" s="2306"/>
      <c r="T73" s="2300" t="s">
        <v>210</v>
      </c>
      <c r="U73" s="198" t="s">
        <v>211</v>
      </c>
      <c r="V73" s="1273">
        <v>9350000</v>
      </c>
      <c r="W73" s="1252">
        <v>20</v>
      </c>
      <c r="X73" s="1494" t="s">
        <v>61</v>
      </c>
      <c r="Y73" s="2259"/>
      <c r="Z73" s="2259"/>
      <c r="AA73" s="2259"/>
      <c r="AB73" s="2259"/>
      <c r="AC73" s="2259"/>
      <c r="AD73" s="2259"/>
      <c r="AE73" s="2259"/>
      <c r="AF73" s="2259"/>
      <c r="AG73" s="2259"/>
      <c r="AH73" s="2259"/>
      <c r="AI73" s="2259"/>
      <c r="AJ73" s="2259"/>
      <c r="AK73" s="2259"/>
      <c r="AL73" s="2259"/>
      <c r="AM73" s="2259"/>
      <c r="AN73" s="2259"/>
      <c r="AO73" s="2277"/>
      <c r="AP73" s="2277"/>
      <c r="AQ73" s="2279"/>
    </row>
    <row r="74" spans="1:43" ht="47.25" customHeight="1" x14ac:dyDescent="0.2">
      <c r="A74" s="2294"/>
      <c r="B74" s="2295"/>
      <c r="C74" s="2296"/>
      <c r="D74" s="2297"/>
      <c r="E74" s="2298"/>
      <c r="F74" s="2298"/>
      <c r="G74" s="2297"/>
      <c r="H74" s="2299"/>
      <c r="I74" s="2299"/>
      <c r="J74" s="2279"/>
      <c r="K74" s="2300"/>
      <c r="L74" s="2301"/>
      <c r="M74" s="2302"/>
      <c r="N74" s="2195"/>
      <c r="O74" s="2195"/>
      <c r="P74" s="2303"/>
      <c r="Q74" s="2304"/>
      <c r="R74" s="2305"/>
      <c r="S74" s="2306"/>
      <c r="T74" s="2300"/>
      <c r="U74" s="198" t="s">
        <v>212</v>
      </c>
      <c r="V74" s="1273">
        <v>7150000</v>
      </c>
      <c r="W74" s="1252">
        <v>20</v>
      </c>
      <c r="X74" s="1494" t="s">
        <v>61</v>
      </c>
      <c r="Y74" s="2259"/>
      <c r="Z74" s="2259"/>
      <c r="AA74" s="2259"/>
      <c r="AB74" s="2259"/>
      <c r="AC74" s="2259"/>
      <c r="AD74" s="2259"/>
      <c r="AE74" s="2259"/>
      <c r="AF74" s="2259"/>
      <c r="AG74" s="2259"/>
      <c r="AH74" s="2259"/>
      <c r="AI74" s="2259"/>
      <c r="AJ74" s="2259"/>
      <c r="AK74" s="2259"/>
      <c r="AL74" s="2259"/>
      <c r="AM74" s="2259"/>
      <c r="AN74" s="2259"/>
      <c r="AO74" s="2277"/>
      <c r="AP74" s="2277"/>
      <c r="AQ74" s="2279"/>
    </row>
    <row r="75" spans="1:43" ht="47.25" customHeight="1" x14ac:dyDescent="0.2">
      <c r="A75" s="2294"/>
      <c r="B75" s="2295"/>
      <c r="C75" s="2296"/>
      <c r="D75" s="2297"/>
      <c r="E75" s="2298"/>
      <c r="F75" s="2298"/>
      <c r="G75" s="2297"/>
      <c r="H75" s="2299"/>
      <c r="I75" s="2299"/>
      <c r="J75" s="2279"/>
      <c r="K75" s="2300"/>
      <c r="L75" s="2301"/>
      <c r="M75" s="2302"/>
      <c r="N75" s="2195"/>
      <c r="O75" s="2195"/>
      <c r="P75" s="2303"/>
      <c r="Q75" s="2304"/>
      <c r="R75" s="2305"/>
      <c r="S75" s="2306"/>
      <c r="T75" s="2300"/>
      <c r="U75" s="198" t="s">
        <v>213</v>
      </c>
      <c r="V75" s="1273">
        <v>9900000</v>
      </c>
      <c r="W75" s="1252">
        <v>20</v>
      </c>
      <c r="X75" s="1494" t="s">
        <v>61</v>
      </c>
      <c r="Y75" s="2259"/>
      <c r="Z75" s="2259"/>
      <c r="AA75" s="2259"/>
      <c r="AB75" s="2259"/>
      <c r="AC75" s="2259"/>
      <c r="AD75" s="2259"/>
      <c r="AE75" s="2259"/>
      <c r="AF75" s="2259"/>
      <c r="AG75" s="2259"/>
      <c r="AH75" s="2259"/>
      <c r="AI75" s="2259"/>
      <c r="AJ75" s="2259"/>
      <c r="AK75" s="2259"/>
      <c r="AL75" s="2259"/>
      <c r="AM75" s="2259"/>
      <c r="AN75" s="2259"/>
      <c r="AO75" s="2277"/>
      <c r="AP75" s="2277"/>
      <c r="AQ75" s="2279"/>
    </row>
    <row r="76" spans="1:43" ht="95.25" customHeight="1" x14ac:dyDescent="0.2">
      <c r="A76" s="2294"/>
      <c r="B76" s="2295"/>
      <c r="C76" s="2296"/>
      <c r="D76" s="2297"/>
      <c r="E76" s="2298"/>
      <c r="F76" s="2298"/>
      <c r="G76" s="2297"/>
      <c r="H76" s="2299"/>
      <c r="I76" s="2299"/>
      <c r="J76" s="2279"/>
      <c r="K76" s="2300"/>
      <c r="L76" s="2301"/>
      <c r="M76" s="2302"/>
      <c r="N76" s="2195"/>
      <c r="O76" s="2195"/>
      <c r="P76" s="2303"/>
      <c r="Q76" s="2304"/>
      <c r="R76" s="2305"/>
      <c r="S76" s="2306"/>
      <c r="T76" s="2300"/>
      <c r="U76" s="918" t="s">
        <v>214</v>
      </c>
      <c r="V76" s="1273">
        <f>24750000-3150000</f>
        <v>21600000</v>
      </c>
      <c r="W76" s="1252">
        <v>20</v>
      </c>
      <c r="X76" s="1494" t="s">
        <v>61</v>
      </c>
      <c r="Y76" s="2259"/>
      <c r="Z76" s="2259"/>
      <c r="AA76" s="2259"/>
      <c r="AB76" s="2259"/>
      <c r="AC76" s="2259"/>
      <c r="AD76" s="2259"/>
      <c r="AE76" s="2259"/>
      <c r="AF76" s="2259"/>
      <c r="AG76" s="2259"/>
      <c r="AH76" s="2259"/>
      <c r="AI76" s="2259"/>
      <c r="AJ76" s="2259"/>
      <c r="AK76" s="2259"/>
      <c r="AL76" s="2259"/>
      <c r="AM76" s="2259"/>
      <c r="AN76" s="2259"/>
      <c r="AO76" s="2277"/>
      <c r="AP76" s="2277"/>
      <c r="AQ76" s="2279"/>
    </row>
    <row r="77" spans="1:43" ht="152.25" customHeight="1" x14ac:dyDescent="0.2">
      <c r="A77" s="2294"/>
      <c r="B77" s="2295"/>
      <c r="C77" s="2296"/>
      <c r="D77" s="2297"/>
      <c r="E77" s="2298"/>
      <c r="F77" s="2298"/>
      <c r="G77" s="2297"/>
      <c r="H77" s="2299"/>
      <c r="I77" s="2299"/>
      <c r="J77" s="2279"/>
      <c r="K77" s="2300"/>
      <c r="L77" s="2301"/>
      <c r="M77" s="2302"/>
      <c r="N77" s="2195"/>
      <c r="O77" s="2195"/>
      <c r="P77" s="2303"/>
      <c r="Q77" s="2304"/>
      <c r="R77" s="2305"/>
      <c r="S77" s="2306"/>
      <c r="T77" s="2300" t="s">
        <v>215</v>
      </c>
      <c r="U77" s="204" t="s">
        <v>216</v>
      </c>
      <c r="V77" s="1273">
        <v>127050000</v>
      </c>
      <c r="W77" s="1252">
        <v>20</v>
      </c>
      <c r="X77" s="1494" t="s">
        <v>61</v>
      </c>
      <c r="Y77" s="2259"/>
      <c r="Z77" s="2259"/>
      <c r="AA77" s="2259"/>
      <c r="AB77" s="2259"/>
      <c r="AC77" s="2259"/>
      <c r="AD77" s="2259"/>
      <c r="AE77" s="2259"/>
      <c r="AF77" s="2259"/>
      <c r="AG77" s="2259"/>
      <c r="AH77" s="2259"/>
      <c r="AI77" s="2259"/>
      <c r="AJ77" s="2259"/>
      <c r="AK77" s="2259"/>
      <c r="AL77" s="2259"/>
      <c r="AM77" s="2259"/>
      <c r="AN77" s="2259"/>
      <c r="AO77" s="2277"/>
      <c r="AP77" s="2277"/>
      <c r="AQ77" s="2279"/>
    </row>
    <row r="78" spans="1:43" ht="65.25" customHeight="1" x14ac:dyDescent="0.2">
      <c r="A78" s="2294"/>
      <c r="B78" s="2295"/>
      <c r="C78" s="2296"/>
      <c r="D78" s="2297"/>
      <c r="E78" s="2298"/>
      <c r="F78" s="2298"/>
      <c r="G78" s="2297"/>
      <c r="H78" s="2299"/>
      <c r="I78" s="2299"/>
      <c r="J78" s="2279"/>
      <c r="K78" s="2300"/>
      <c r="L78" s="2301"/>
      <c r="M78" s="2302"/>
      <c r="N78" s="2195"/>
      <c r="O78" s="2195"/>
      <c r="P78" s="2303"/>
      <c r="Q78" s="2304"/>
      <c r="R78" s="2305"/>
      <c r="S78" s="2306"/>
      <c r="T78" s="2300"/>
      <c r="U78" s="204" t="s">
        <v>217</v>
      </c>
      <c r="V78" s="1273">
        <v>13500000</v>
      </c>
      <c r="W78" s="1252">
        <v>20</v>
      </c>
      <c r="X78" s="1494" t="s">
        <v>61</v>
      </c>
      <c r="Y78" s="2259"/>
      <c r="Z78" s="2259"/>
      <c r="AA78" s="2259"/>
      <c r="AB78" s="2259"/>
      <c r="AC78" s="2259"/>
      <c r="AD78" s="2259"/>
      <c r="AE78" s="2259"/>
      <c r="AF78" s="2259"/>
      <c r="AG78" s="2259"/>
      <c r="AH78" s="2259"/>
      <c r="AI78" s="2259"/>
      <c r="AJ78" s="2259"/>
      <c r="AK78" s="2259"/>
      <c r="AL78" s="2259"/>
      <c r="AM78" s="2259"/>
      <c r="AN78" s="2259"/>
      <c r="AO78" s="2277"/>
      <c r="AP78" s="2277"/>
      <c r="AQ78" s="2279"/>
    </row>
    <row r="79" spans="1:43" ht="119.25" customHeight="1" x14ac:dyDescent="0.2">
      <c r="A79" s="2294"/>
      <c r="B79" s="2295"/>
      <c r="C79" s="2296"/>
      <c r="D79" s="2297"/>
      <c r="E79" s="2298"/>
      <c r="F79" s="2298"/>
      <c r="G79" s="2297"/>
      <c r="H79" s="2299"/>
      <c r="I79" s="2299"/>
      <c r="J79" s="2279"/>
      <c r="K79" s="2300"/>
      <c r="L79" s="2301"/>
      <c r="M79" s="2302"/>
      <c r="N79" s="2195"/>
      <c r="O79" s="2195"/>
      <c r="P79" s="2303"/>
      <c r="Q79" s="2304"/>
      <c r="R79" s="2305"/>
      <c r="S79" s="2306"/>
      <c r="T79" s="2300"/>
      <c r="U79" s="204" t="s">
        <v>218</v>
      </c>
      <c r="V79" s="1273">
        <v>13500000</v>
      </c>
      <c r="W79" s="1252">
        <v>20</v>
      </c>
      <c r="X79" s="1494" t="s">
        <v>61</v>
      </c>
      <c r="Y79" s="2259"/>
      <c r="Z79" s="2259"/>
      <c r="AA79" s="2259"/>
      <c r="AB79" s="2259"/>
      <c r="AC79" s="2259"/>
      <c r="AD79" s="2259"/>
      <c r="AE79" s="2259"/>
      <c r="AF79" s="2259"/>
      <c r="AG79" s="2259"/>
      <c r="AH79" s="2259"/>
      <c r="AI79" s="2259"/>
      <c r="AJ79" s="2259"/>
      <c r="AK79" s="2259"/>
      <c r="AL79" s="2259"/>
      <c r="AM79" s="2259"/>
      <c r="AN79" s="2259"/>
      <c r="AO79" s="2277"/>
      <c r="AP79" s="2277"/>
      <c r="AQ79" s="2279"/>
    </row>
    <row r="80" spans="1:43" ht="106.5" customHeight="1" x14ac:dyDescent="0.2">
      <c r="A80" s="2294"/>
      <c r="B80" s="2295"/>
      <c r="C80" s="2296"/>
      <c r="D80" s="2297"/>
      <c r="E80" s="2298"/>
      <c r="F80" s="2298"/>
      <c r="G80" s="2297"/>
      <c r="H80" s="2299"/>
      <c r="I80" s="2299"/>
      <c r="J80" s="2279"/>
      <c r="K80" s="2300"/>
      <c r="L80" s="2301"/>
      <c r="M80" s="2302"/>
      <c r="N80" s="2195"/>
      <c r="O80" s="2195"/>
      <c r="P80" s="2303"/>
      <c r="Q80" s="2304"/>
      <c r="R80" s="2305"/>
      <c r="S80" s="2306"/>
      <c r="T80" s="2300"/>
      <c r="U80" s="204" t="s">
        <v>219</v>
      </c>
      <c r="V80" s="1273">
        <v>9000000</v>
      </c>
      <c r="W80" s="1252">
        <v>20</v>
      </c>
      <c r="X80" s="1494" t="s">
        <v>61</v>
      </c>
      <c r="Y80" s="2259"/>
      <c r="Z80" s="2259"/>
      <c r="AA80" s="2259"/>
      <c r="AB80" s="2259"/>
      <c r="AC80" s="2259"/>
      <c r="AD80" s="2259"/>
      <c r="AE80" s="2259"/>
      <c r="AF80" s="2259"/>
      <c r="AG80" s="2259"/>
      <c r="AH80" s="2259"/>
      <c r="AI80" s="2259"/>
      <c r="AJ80" s="2259"/>
      <c r="AK80" s="2259"/>
      <c r="AL80" s="2259"/>
      <c r="AM80" s="2259"/>
      <c r="AN80" s="2259"/>
      <c r="AO80" s="2277"/>
      <c r="AP80" s="2277"/>
      <c r="AQ80" s="2279"/>
    </row>
    <row r="81" spans="1:43" ht="116.25" customHeight="1" x14ac:dyDescent="0.2">
      <c r="A81" s="2294"/>
      <c r="B81" s="2295"/>
      <c r="C81" s="2296"/>
      <c r="D81" s="2297"/>
      <c r="E81" s="2298"/>
      <c r="F81" s="2298"/>
      <c r="G81" s="2297"/>
      <c r="H81" s="2299"/>
      <c r="I81" s="2299"/>
      <c r="J81" s="2279"/>
      <c r="K81" s="2300"/>
      <c r="L81" s="2301"/>
      <c r="M81" s="2302"/>
      <c r="N81" s="2195"/>
      <c r="O81" s="2195"/>
      <c r="P81" s="2303"/>
      <c r="Q81" s="2304"/>
      <c r="R81" s="2305"/>
      <c r="S81" s="2306"/>
      <c r="T81" s="2300"/>
      <c r="U81" s="204" t="s">
        <v>220</v>
      </c>
      <c r="V81" s="1273">
        <v>3000000</v>
      </c>
      <c r="W81" s="1252" t="s">
        <v>168</v>
      </c>
      <c r="X81" s="1494" t="s">
        <v>61</v>
      </c>
      <c r="Y81" s="2259"/>
      <c r="Z81" s="2259"/>
      <c r="AA81" s="2259"/>
      <c r="AB81" s="2259"/>
      <c r="AC81" s="2259"/>
      <c r="AD81" s="2259"/>
      <c r="AE81" s="2259"/>
      <c r="AF81" s="2259"/>
      <c r="AG81" s="2259"/>
      <c r="AH81" s="2259"/>
      <c r="AI81" s="2259"/>
      <c r="AJ81" s="2259"/>
      <c r="AK81" s="2259"/>
      <c r="AL81" s="2259"/>
      <c r="AM81" s="2259"/>
      <c r="AN81" s="2259"/>
      <c r="AO81" s="2277"/>
      <c r="AP81" s="2277"/>
      <c r="AQ81" s="2279"/>
    </row>
    <row r="82" spans="1:43" ht="73.5" customHeight="1" x14ac:dyDescent="0.2">
      <c r="A82" s="2294"/>
      <c r="B82" s="2295"/>
      <c r="C82" s="2296"/>
      <c r="D82" s="2297"/>
      <c r="E82" s="2298"/>
      <c r="F82" s="2298"/>
      <c r="G82" s="2297"/>
      <c r="H82" s="2299"/>
      <c r="I82" s="2299"/>
      <c r="J82" s="2279"/>
      <c r="K82" s="2300"/>
      <c r="L82" s="2301"/>
      <c r="M82" s="2302"/>
      <c r="N82" s="2195"/>
      <c r="O82" s="2195"/>
      <c r="P82" s="2303"/>
      <c r="Q82" s="2304"/>
      <c r="R82" s="2305"/>
      <c r="S82" s="2306"/>
      <c r="T82" s="2300"/>
      <c r="U82" s="204" t="s">
        <v>221</v>
      </c>
      <c r="V82" s="1273">
        <v>2250000</v>
      </c>
      <c r="W82" s="1252" t="s">
        <v>168</v>
      </c>
      <c r="X82" s="1494" t="s">
        <v>61</v>
      </c>
      <c r="Y82" s="2259"/>
      <c r="Z82" s="2259"/>
      <c r="AA82" s="2259"/>
      <c r="AB82" s="2259"/>
      <c r="AC82" s="2259"/>
      <c r="AD82" s="2259"/>
      <c r="AE82" s="2259"/>
      <c r="AF82" s="2259"/>
      <c r="AG82" s="2259"/>
      <c r="AH82" s="2259"/>
      <c r="AI82" s="2259"/>
      <c r="AJ82" s="2259"/>
      <c r="AK82" s="2259"/>
      <c r="AL82" s="2259"/>
      <c r="AM82" s="2259"/>
      <c r="AN82" s="2259"/>
      <c r="AO82" s="2277"/>
      <c r="AP82" s="2277"/>
      <c r="AQ82" s="2279"/>
    </row>
    <row r="83" spans="1:43" ht="106.5" customHeight="1" x14ac:dyDescent="0.2">
      <c r="A83" s="2294"/>
      <c r="B83" s="2295"/>
      <c r="C83" s="2296"/>
      <c r="D83" s="2297"/>
      <c r="E83" s="2298"/>
      <c r="F83" s="2298"/>
      <c r="G83" s="2297"/>
      <c r="H83" s="2299"/>
      <c r="I83" s="2299"/>
      <c r="J83" s="2279"/>
      <c r="K83" s="2300"/>
      <c r="L83" s="2301"/>
      <c r="M83" s="2302"/>
      <c r="N83" s="2195"/>
      <c r="O83" s="2195"/>
      <c r="P83" s="2303"/>
      <c r="Q83" s="2304"/>
      <c r="R83" s="2305"/>
      <c r="S83" s="2306"/>
      <c r="T83" s="2300"/>
      <c r="U83" s="204" t="s">
        <v>222</v>
      </c>
      <c r="V83" s="1273">
        <f>0+1600000</f>
        <v>1600000</v>
      </c>
      <c r="W83" s="1252">
        <v>20</v>
      </c>
      <c r="X83" s="1036" t="s">
        <v>61</v>
      </c>
      <c r="Y83" s="2259"/>
      <c r="Z83" s="2259"/>
      <c r="AA83" s="2259"/>
      <c r="AB83" s="2259"/>
      <c r="AC83" s="2259"/>
      <c r="AD83" s="2259"/>
      <c r="AE83" s="2259"/>
      <c r="AF83" s="2259"/>
      <c r="AG83" s="2259"/>
      <c r="AH83" s="2259"/>
      <c r="AI83" s="2259"/>
      <c r="AJ83" s="2259"/>
      <c r="AK83" s="2259"/>
      <c r="AL83" s="2259"/>
      <c r="AM83" s="2259"/>
      <c r="AN83" s="2259"/>
      <c r="AO83" s="2277"/>
      <c r="AP83" s="2277"/>
      <c r="AQ83" s="2279"/>
    </row>
    <row r="84" spans="1:43" ht="97.5" customHeight="1" x14ac:dyDescent="0.2">
      <c r="A84" s="2294"/>
      <c r="B84" s="2295"/>
      <c r="C84" s="2296"/>
      <c r="D84" s="2297"/>
      <c r="E84" s="2298"/>
      <c r="F84" s="2298"/>
      <c r="G84" s="2297"/>
      <c r="H84" s="2299"/>
      <c r="I84" s="2299"/>
      <c r="J84" s="2279"/>
      <c r="K84" s="2300"/>
      <c r="L84" s="2301"/>
      <c r="M84" s="2302"/>
      <c r="N84" s="2195"/>
      <c r="O84" s="2195"/>
      <c r="P84" s="2303"/>
      <c r="Q84" s="2304"/>
      <c r="R84" s="2305"/>
      <c r="S84" s="2307"/>
      <c r="T84" s="2315"/>
      <c r="U84" s="1558" t="s">
        <v>223</v>
      </c>
      <c r="V84" s="1018">
        <f>0+1550000</f>
        <v>1550000</v>
      </c>
      <c r="W84" s="1017">
        <v>20</v>
      </c>
      <c r="X84" s="1036" t="s">
        <v>61</v>
      </c>
      <c r="Y84" s="2308"/>
      <c r="Z84" s="2308"/>
      <c r="AA84" s="2308"/>
      <c r="AB84" s="2308"/>
      <c r="AC84" s="2308"/>
      <c r="AD84" s="2308"/>
      <c r="AE84" s="2308"/>
      <c r="AF84" s="2308"/>
      <c r="AG84" s="2308"/>
      <c r="AH84" s="2308"/>
      <c r="AI84" s="2308"/>
      <c r="AJ84" s="2308"/>
      <c r="AK84" s="2308"/>
      <c r="AL84" s="2308"/>
      <c r="AM84" s="2308"/>
      <c r="AN84" s="2308"/>
      <c r="AO84" s="2277"/>
      <c r="AP84" s="2277"/>
      <c r="AQ84" s="2279"/>
    </row>
    <row r="85" spans="1:43" s="572" customFormat="1" ht="49.5" customHeight="1" x14ac:dyDescent="0.2">
      <c r="A85" s="597"/>
      <c r="B85" s="1551"/>
      <c r="C85" s="599"/>
      <c r="D85" s="598"/>
      <c r="E85" s="569"/>
      <c r="F85" s="569"/>
      <c r="G85" s="598"/>
      <c r="H85" s="569"/>
      <c r="I85" s="599"/>
      <c r="J85" s="2280">
        <v>268</v>
      </c>
      <c r="K85" s="2282" t="s">
        <v>224</v>
      </c>
      <c r="L85" s="2284" t="s">
        <v>225</v>
      </c>
      <c r="M85" s="2286">
        <v>12</v>
      </c>
      <c r="N85" s="2195" t="s">
        <v>1982</v>
      </c>
      <c r="O85" s="2310" t="s">
        <v>226</v>
      </c>
      <c r="P85" s="2303" t="s">
        <v>227</v>
      </c>
      <c r="Q85" s="2362">
        <f>+(V85+V86)/R85</f>
        <v>0.15882820082943616</v>
      </c>
      <c r="R85" s="2358">
        <f>SUM(V85:V97)</f>
        <v>283325000</v>
      </c>
      <c r="S85" s="2360" t="s">
        <v>228</v>
      </c>
      <c r="T85" s="2365" t="s">
        <v>229</v>
      </c>
      <c r="U85" s="1034" t="s">
        <v>230</v>
      </c>
      <c r="V85" s="899">
        <v>44100000</v>
      </c>
      <c r="W85" s="205">
        <v>20</v>
      </c>
      <c r="X85" s="1494" t="s">
        <v>61</v>
      </c>
      <c r="Y85" s="2258">
        <v>295972</v>
      </c>
      <c r="Z85" s="2258">
        <v>285580</v>
      </c>
      <c r="AA85" s="2258">
        <v>135545</v>
      </c>
      <c r="AB85" s="2258">
        <v>44254</v>
      </c>
      <c r="AC85" s="2258">
        <v>309146</v>
      </c>
      <c r="AD85" s="2258">
        <v>92607</v>
      </c>
      <c r="AE85" s="2258">
        <v>2145</v>
      </c>
      <c r="AF85" s="2258">
        <v>12718</v>
      </c>
      <c r="AG85" s="2258">
        <v>26</v>
      </c>
      <c r="AH85" s="2258">
        <v>37</v>
      </c>
      <c r="AI85" s="2258">
        <v>0</v>
      </c>
      <c r="AJ85" s="2258">
        <v>0</v>
      </c>
      <c r="AK85" s="2258">
        <v>44350</v>
      </c>
      <c r="AL85" s="2258">
        <v>21944</v>
      </c>
      <c r="AM85" s="2258">
        <v>75687</v>
      </c>
      <c r="AN85" s="2258">
        <f>SUM(AA85:AD85)</f>
        <v>581552</v>
      </c>
      <c r="AO85" s="2277">
        <v>43832</v>
      </c>
      <c r="AP85" s="2277">
        <v>44196</v>
      </c>
      <c r="AQ85" s="2279" t="s">
        <v>93</v>
      </c>
    </row>
    <row r="86" spans="1:43" ht="33" customHeight="1" x14ac:dyDescent="0.2">
      <c r="A86" s="1501"/>
      <c r="B86" s="1550"/>
      <c r="C86" s="600"/>
      <c r="D86" s="1254"/>
      <c r="E86" s="1255"/>
      <c r="F86" s="1255"/>
      <c r="G86" s="1254"/>
      <c r="H86" s="1255"/>
      <c r="I86" s="600"/>
      <c r="J86" s="2281"/>
      <c r="K86" s="2283"/>
      <c r="L86" s="2285"/>
      <c r="M86" s="2287"/>
      <c r="N86" s="2195"/>
      <c r="O86" s="2310"/>
      <c r="P86" s="2303"/>
      <c r="Q86" s="2363"/>
      <c r="R86" s="2358"/>
      <c r="S86" s="2360"/>
      <c r="T86" s="2365"/>
      <c r="U86" s="1034" t="s">
        <v>231</v>
      </c>
      <c r="V86" s="899">
        <v>900000</v>
      </c>
      <c r="W86" s="205">
        <v>20</v>
      </c>
      <c r="X86" s="1494" t="s">
        <v>61</v>
      </c>
      <c r="Y86" s="2259"/>
      <c r="Z86" s="2259"/>
      <c r="AA86" s="2259"/>
      <c r="AB86" s="2259"/>
      <c r="AC86" s="2259"/>
      <c r="AD86" s="2259"/>
      <c r="AE86" s="2259"/>
      <c r="AF86" s="2259"/>
      <c r="AG86" s="2259"/>
      <c r="AH86" s="2259"/>
      <c r="AI86" s="2259"/>
      <c r="AJ86" s="2259"/>
      <c r="AK86" s="2259"/>
      <c r="AL86" s="2259"/>
      <c r="AM86" s="2259"/>
      <c r="AN86" s="2259"/>
      <c r="AO86" s="2277"/>
      <c r="AP86" s="2277"/>
      <c r="AQ86" s="2279"/>
    </row>
    <row r="87" spans="1:43" ht="63.75" customHeight="1" x14ac:dyDescent="0.2">
      <c r="A87" s="1501"/>
      <c r="B87" s="1550"/>
      <c r="C87" s="600"/>
      <c r="D87" s="1254"/>
      <c r="E87" s="1255"/>
      <c r="F87" s="1255"/>
      <c r="G87" s="1254"/>
      <c r="H87" s="1255"/>
      <c r="I87" s="600"/>
      <c r="J87" s="2280">
        <v>269</v>
      </c>
      <c r="K87" s="2282" t="s">
        <v>232</v>
      </c>
      <c r="L87" s="2284" t="s">
        <v>233</v>
      </c>
      <c r="M87" s="2286">
        <v>12</v>
      </c>
      <c r="N87" s="2195"/>
      <c r="O87" s="2310"/>
      <c r="P87" s="2303"/>
      <c r="Q87" s="2264">
        <f>+(V87+V88)/R85</f>
        <v>0.15882820082943616</v>
      </c>
      <c r="R87" s="2358"/>
      <c r="S87" s="2360"/>
      <c r="T87" s="2365"/>
      <c r="U87" s="1034" t="s">
        <v>234</v>
      </c>
      <c r="V87" s="899">
        <v>44100000</v>
      </c>
      <c r="W87" s="205">
        <v>20</v>
      </c>
      <c r="X87" s="1494" t="s">
        <v>61</v>
      </c>
      <c r="Y87" s="2259"/>
      <c r="Z87" s="2259"/>
      <c r="AA87" s="2259"/>
      <c r="AB87" s="2259"/>
      <c r="AC87" s="2259"/>
      <c r="AD87" s="2259"/>
      <c r="AE87" s="2259"/>
      <c r="AF87" s="2259"/>
      <c r="AG87" s="2259"/>
      <c r="AH87" s="2259"/>
      <c r="AI87" s="2259"/>
      <c r="AJ87" s="2259"/>
      <c r="AK87" s="2259"/>
      <c r="AL87" s="2259"/>
      <c r="AM87" s="2259"/>
      <c r="AN87" s="2259"/>
      <c r="AO87" s="2277"/>
      <c r="AP87" s="2277"/>
      <c r="AQ87" s="2279"/>
    </row>
    <row r="88" spans="1:43" ht="39" customHeight="1" x14ac:dyDescent="0.2">
      <c r="A88" s="1501"/>
      <c r="B88" s="1550"/>
      <c r="C88" s="600"/>
      <c r="D88" s="1254"/>
      <c r="E88" s="1255"/>
      <c r="F88" s="1255"/>
      <c r="G88" s="1254"/>
      <c r="H88" s="1255"/>
      <c r="I88" s="600"/>
      <c r="J88" s="2281"/>
      <c r="K88" s="2283"/>
      <c r="L88" s="2285"/>
      <c r="M88" s="2287"/>
      <c r="N88" s="2195"/>
      <c r="O88" s="2310"/>
      <c r="P88" s="2303"/>
      <c r="Q88" s="2266"/>
      <c r="R88" s="2358"/>
      <c r="S88" s="2360"/>
      <c r="T88" s="2365"/>
      <c r="U88" s="1034" t="s">
        <v>231</v>
      </c>
      <c r="V88" s="899">
        <v>900000</v>
      </c>
      <c r="W88" s="205">
        <v>20</v>
      </c>
      <c r="X88" s="1494" t="s">
        <v>61</v>
      </c>
      <c r="Y88" s="2259"/>
      <c r="Z88" s="2259"/>
      <c r="AA88" s="2259"/>
      <c r="AB88" s="2259"/>
      <c r="AC88" s="2259"/>
      <c r="AD88" s="2259"/>
      <c r="AE88" s="2259"/>
      <c r="AF88" s="2259"/>
      <c r="AG88" s="2259"/>
      <c r="AH88" s="2259"/>
      <c r="AI88" s="2259"/>
      <c r="AJ88" s="2259"/>
      <c r="AK88" s="2259"/>
      <c r="AL88" s="2259"/>
      <c r="AM88" s="2259"/>
      <c r="AN88" s="2259"/>
      <c r="AO88" s="2277"/>
      <c r="AP88" s="2277"/>
      <c r="AQ88" s="2279"/>
    </row>
    <row r="89" spans="1:43" ht="51.75" customHeight="1" x14ac:dyDescent="0.2">
      <c r="A89" s="1501"/>
      <c r="B89" s="1550"/>
      <c r="C89" s="600"/>
      <c r="D89" s="1254"/>
      <c r="E89" s="1255"/>
      <c r="F89" s="1255"/>
      <c r="G89" s="1254"/>
      <c r="H89" s="1255"/>
      <c r="I89" s="600"/>
      <c r="J89" s="2280">
        <v>270</v>
      </c>
      <c r="K89" s="2282" t="s">
        <v>235</v>
      </c>
      <c r="L89" s="2288" t="s">
        <v>236</v>
      </c>
      <c r="M89" s="2286">
        <v>12</v>
      </c>
      <c r="N89" s="2195"/>
      <c r="O89" s="2310"/>
      <c r="P89" s="2303"/>
      <c r="Q89" s="2264">
        <f>+(V89+V90)/R85</f>
        <v>0.15882820082943616</v>
      </c>
      <c r="R89" s="2358"/>
      <c r="S89" s="2360"/>
      <c r="T89" s="2365"/>
      <c r="U89" s="1034" t="s">
        <v>237</v>
      </c>
      <c r="V89" s="899">
        <v>44100000</v>
      </c>
      <c r="W89" s="205">
        <v>20</v>
      </c>
      <c r="X89" s="1494" t="s">
        <v>61</v>
      </c>
      <c r="Y89" s="2259"/>
      <c r="Z89" s="2259"/>
      <c r="AA89" s="2259"/>
      <c r="AB89" s="2259"/>
      <c r="AC89" s="2259"/>
      <c r="AD89" s="2259"/>
      <c r="AE89" s="2259"/>
      <c r="AF89" s="2259"/>
      <c r="AG89" s="2259"/>
      <c r="AH89" s="2259"/>
      <c r="AI89" s="2259"/>
      <c r="AJ89" s="2259"/>
      <c r="AK89" s="2259"/>
      <c r="AL89" s="2259"/>
      <c r="AM89" s="2259"/>
      <c r="AN89" s="2259"/>
      <c r="AO89" s="2277"/>
      <c r="AP89" s="2277"/>
      <c r="AQ89" s="2279"/>
    </row>
    <row r="90" spans="1:43" ht="33.75" customHeight="1" x14ac:dyDescent="0.2">
      <c r="A90" s="1501"/>
      <c r="B90" s="1550"/>
      <c r="C90" s="600"/>
      <c r="D90" s="1254"/>
      <c r="E90" s="1255"/>
      <c r="F90" s="1255"/>
      <c r="G90" s="1254"/>
      <c r="H90" s="1255"/>
      <c r="I90" s="600"/>
      <c r="J90" s="2281"/>
      <c r="K90" s="2283"/>
      <c r="L90" s="2289"/>
      <c r="M90" s="2287"/>
      <c r="N90" s="2195"/>
      <c r="O90" s="2310"/>
      <c r="P90" s="2303"/>
      <c r="Q90" s="2266"/>
      <c r="R90" s="2358"/>
      <c r="S90" s="2360"/>
      <c r="T90" s="2365"/>
      <c r="U90" s="1034" t="s">
        <v>231</v>
      </c>
      <c r="V90" s="899">
        <v>900000</v>
      </c>
      <c r="W90" s="205">
        <v>20</v>
      </c>
      <c r="X90" s="1494" t="s">
        <v>61</v>
      </c>
      <c r="Y90" s="2259"/>
      <c r="Z90" s="2259"/>
      <c r="AA90" s="2259"/>
      <c r="AB90" s="2259"/>
      <c r="AC90" s="2259"/>
      <c r="AD90" s="2259"/>
      <c r="AE90" s="2259"/>
      <c r="AF90" s="2259"/>
      <c r="AG90" s="2259"/>
      <c r="AH90" s="2259"/>
      <c r="AI90" s="2259"/>
      <c r="AJ90" s="2259"/>
      <c r="AK90" s="2259"/>
      <c r="AL90" s="2259"/>
      <c r="AM90" s="2259"/>
      <c r="AN90" s="2259"/>
      <c r="AO90" s="2277"/>
      <c r="AP90" s="2277"/>
      <c r="AQ90" s="2279"/>
    </row>
    <row r="91" spans="1:43" ht="66" customHeight="1" x14ac:dyDescent="0.2">
      <c r="A91" s="1501"/>
      <c r="B91" s="1550"/>
      <c r="C91" s="600"/>
      <c r="D91" s="1254"/>
      <c r="E91" s="1255"/>
      <c r="F91" s="1255"/>
      <c r="G91" s="1254"/>
      <c r="H91" s="1255"/>
      <c r="I91" s="600"/>
      <c r="J91" s="2280">
        <v>271</v>
      </c>
      <c r="K91" s="2282" t="s">
        <v>238</v>
      </c>
      <c r="L91" s="2288" t="s">
        <v>236</v>
      </c>
      <c r="M91" s="2286">
        <v>12</v>
      </c>
      <c r="N91" s="2195"/>
      <c r="O91" s="2310"/>
      <c r="P91" s="2303"/>
      <c r="Q91" s="2264">
        <f>+(V91+V92)/R85</f>
        <v>0.15882820082943616</v>
      </c>
      <c r="R91" s="2358"/>
      <c r="S91" s="2360"/>
      <c r="T91" s="2365"/>
      <c r="U91" s="1035" t="s">
        <v>239</v>
      </c>
      <c r="V91" s="899">
        <v>44100000</v>
      </c>
      <c r="W91" s="205">
        <v>20</v>
      </c>
      <c r="X91" s="1494" t="s">
        <v>61</v>
      </c>
      <c r="Y91" s="2259"/>
      <c r="Z91" s="2259"/>
      <c r="AA91" s="2259"/>
      <c r="AB91" s="2259"/>
      <c r="AC91" s="2259"/>
      <c r="AD91" s="2259"/>
      <c r="AE91" s="2259"/>
      <c r="AF91" s="2259"/>
      <c r="AG91" s="2259"/>
      <c r="AH91" s="2259"/>
      <c r="AI91" s="2259"/>
      <c r="AJ91" s="2259"/>
      <c r="AK91" s="2259"/>
      <c r="AL91" s="2259"/>
      <c r="AM91" s="2259"/>
      <c r="AN91" s="2259"/>
      <c r="AO91" s="2277"/>
      <c r="AP91" s="2277"/>
      <c r="AQ91" s="2279"/>
    </row>
    <row r="92" spans="1:43" ht="66" customHeight="1" x14ac:dyDescent="0.2">
      <c r="A92" s="1501"/>
      <c r="B92" s="1550"/>
      <c r="C92" s="600"/>
      <c r="D92" s="1254"/>
      <c r="E92" s="1255"/>
      <c r="F92" s="1255"/>
      <c r="G92" s="1254"/>
      <c r="H92" s="1255"/>
      <c r="I92" s="600"/>
      <c r="J92" s="2281"/>
      <c r="K92" s="2283"/>
      <c r="L92" s="2289"/>
      <c r="M92" s="2287"/>
      <c r="N92" s="2195"/>
      <c r="O92" s="2310"/>
      <c r="P92" s="2303"/>
      <c r="Q92" s="2266"/>
      <c r="R92" s="2358"/>
      <c r="S92" s="2360"/>
      <c r="T92" s="2365"/>
      <c r="U92" s="1034" t="s">
        <v>231</v>
      </c>
      <c r="V92" s="899">
        <v>900000</v>
      </c>
      <c r="W92" s="205">
        <v>20</v>
      </c>
      <c r="X92" s="1494" t="s">
        <v>61</v>
      </c>
      <c r="Y92" s="2259"/>
      <c r="Z92" s="2259"/>
      <c r="AA92" s="2259"/>
      <c r="AB92" s="2259"/>
      <c r="AC92" s="2259"/>
      <c r="AD92" s="2259"/>
      <c r="AE92" s="2259"/>
      <c r="AF92" s="2259"/>
      <c r="AG92" s="2259"/>
      <c r="AH92" s="2259"/>
      <c r="AI92" s="2259"/>
      <c r="AJ92" s="2259"/>
      <c r="AK92" s="2259"/>
      <c r="AL92" s="2259"/>
      <c r="AM92" s="2259"/>
      <c r="AN92" s="2259"/>
      <c r="AO92" s="2277"/>
      <c r="AP92" s="2277"/>
      <c r="AQ92" s="2279"/>
    </row>
    <row r="93" spans="1:43" ht="47.25" customHeight="1" x14ac:dyDescent="0.2">
      <c r="A93" s="1501"/>
      <c r="B93" s="1550"/>
      <c r="C93" s="600"/>
      <c r="D93" s="1254"/>
      <c r="E93" s="1255"/>
      <c r="F93" s="1255"/>
      <c r="G93" s="1254"/>
      <c r="H93" s="1255"/>
      <c r="I93" s="600"/>
      <c r="J93" s="2280">
        <v>272</v>
      </c>
      <c r="K93" s="2282" t="s">
        <v>240</v>
      </c>
      <c r="L93" s="2288" t="s">
        <v>236</v>
      </c>
      <c r="M93" s="2286">
        <v>12</v>
      </c>
      <c r="N93" s="2353"/>
      <c r="O93" s="2356"/>
      <c r="P93" s="2357"/>
      <c r="Q93" s="2264">
        <f>+(V93+V94)/R85</f>
        <v>0.15882820082943616</v>
      </c>
      <c r="R93" s="2359"/>
      <c r="S93" s="2360"/>
      <c r="T93" s="2365"/>
      <c r="U93" s="1035" t="s">
        <v>241</v>
      </c>
      <c r="V93" s="899">
        <v>44100000</v>
      </c>
      <c r="W93" s="205">
        <v>20</v>
      </c>
      <c r="X93" s="1494" t="s">
        <v>61</v>
      </c>
      <c r="Y93" s="2259"/>
      <c r="Z93" s="2259"/>
      <c r="AA93" s="2259"/>
      <c r="AB93" s="2259"/>
      <c r="AC93" s="2259"/>
      <c r="AD93" s="2259"/>
      <c r="AE93" s="2259"/>
      <c r="AF93" s="2259"/>
      <c r="AG93" s="2259"/>
      <c r="AH93" s="2259"/>
      <c r="AI93" s="2259"/>
      <c r="AJ93" s="2259"/>
      <c r="AK93" s="2259"/>
      <c r="AL93" s="2259"/>
      <c r="AM93" s="2259"/>
      <c r="AN93" s="2259"/>
      <c r="AO93" s="2278"/>
      <c r="AP93" s="2278"/>
      <c r="AQ93" s="2274"/>
    </row>
    <row r="94" spans="1:43" ht="46.5" customHeight="1" x14ac:dyDescent="0.2">
      <c r="A94" s="1501"/>
      <c r="B94" s="1550"/>
      <c r="C94" s="600"/>
      <c r="D94" s="1254"/>
      <c r="E94" s="1255"/>
      <c r="F94" s="1255"/>
      <c r="G94" s="1254"/>
      <c r="H94" s="1255"/>
      <c r="I94" s="600"/>
      <c r="J94" s="2281"/>
      <c r="K94" s="2283"/>
      <c r="L94" s="2289"/>
      <c r="M94" s="2287"/>
      <c r="N94" s="2353"/>
      <c r="O94" s="2356"/>
      <c r="P94" s="2357"/>
      <c r="Q94" s="2266"/>
      <c r="R94" s="2359"/>
      <c r="S94" s="2360"/>
      <c r="T94" s="2365"/>
      <c r="U94" s="1034" t="s">
        <v>231</v>
      </c>
      <c r="V94" s="899">
        <v>900000</v>
      </c>
      <c r="W94" s="205">
        <v>20</v>
      </c>
      <c r="X94" s="1494" t="s">
        <v>61</v>
      </c>
      <c r="Y94" s="2259"/>
      <c r="Z94" s="2259"/>
      <c r="AA94" s="2259"/>
      <c r="AB94" s="2259"/>
      <c r="AC94" s="2259"/>
      <c r="AD94" s="2259"/>
      <c r="AE94" s="2259"/>
      <c r="AF94" s="2259"/>
      <c r="AG94" s="2259"/>
      <c r="AH94" s="2259"/>
      <c r="AI94" s="2259"/>
      <c r="AJ94" s="2259"/>
      <c r="AK94" s="2259"/>
      <c r="AL94" s="2259"/>
      <c r="AM94" s="2259"/>
      <c r="AN94" s="2259"/>
      <c r="AO94" s="2278"/>
      <c r="AP94" s="2278"/>
      <c r="AQ94" s="2274"/>
    </row>
    <row r="95" spans="1:43" ht="72" customHeight="1" x14ac:dyDescent="0.2">
      <c r="A95" s="1501"/>
      <c r="B95" s="1550"/>
      <c r="C95" s="600"/>
      <c r="D95" s="1254"/>
      <c r="E95" s="1255"/>
      <c r="F95" s="1255"/>
      <c r="G95" s="1254"/>
      <c r="H95" s="1255"/>
      <c r="I95" s="600"/>
      <c r="J95" s="1376">
        <v>273</v>
      </c>
      <c r="K95" s="1524" t="s">
        <v>242</v>
      </c>
      <c r="L95" s="1492" t="s">
        <v>233</v>
      </c>
      <c r="M95" s="424">
        <v>12</v>
      </c>
      <c r="N95" s="2353"/>
      <c r="O95" s="2356"/>
      <c r="P95" s="2357"/>
      <c r="Q95" s="1267">
        <f>+(V95)/R85</f>
        <v>4.7030795023383039E-2</v>
      </c>
      <c r="R95" s="2359"/>
      <c r="S95" s="2360"/>
      <c r="T95" s="2365"/>
      <c r="U95" s="1034" t="s">
        <v>231</v>
      </c>
      <c r="V95" s="1097">
        <v>13325000</v>
      </c>
      <c r="W95" s="205">
        <v>20</v>
      </c>
      <c r="X95" s="1494" t="s">
        <v>61</v>
      </c>
      <c r="Y95" s="2259"/>
      <c r="Z95" s="2259"/>
      <c r="AA95" s="2259"/>
      <c r="AB95" s="2259"/>
      <c r="AC95" s="2259"/>
      <c r="AD95" s="2259"/>
      <c r="AE95" s="2259"/>
      <c r="AF95" s="2259"/>
      <c r="AG95" s="2259"/>
      <c r="AH95" s="2259"/>
      <c r="AI95" s="2259"/>
      <c r="AJ95" s="2259"/>
      <c r="AK95" s="2259"/>
      <c r="AL95" s="2259"/>
      <c r="AM95" s="2259"/>
      <c r="AN95" s="2259"/>
      <c r="AO95" s="2278"/>
      <c r="AP95" s="2278"/>
      <c r="AQ95" s="2274"/>
    </row>
    <row r="96" spans="1:43" ht="39.75" customHeight="1" x14ac:dyDescent="0.2">
      <c r="A96" s="1501"/>
      <c r="B96" s="1550"/>
      <c r="C96" s="600"/>
      <c r="D96" s="1254"/>
      <c r="E96" s="1255"/>
      <c r="F96" s="1255"/>
      <c r="G96" s="1254"/>
      <c r="H96" s="1255"/>
      <c r="I96" s="600"/>
      <c r="J96" s="2280">
        <v>274</v>
      </c>
      <c r="K96" s="2282" t="s">
        <v>243</v>
      </c>
      <c r="L96" s="2288" t="s">
        <v>233</v>
      </c>
      <c r="M96" s="2286">
        <v>12</v>
      </c>
      <c r="N96" s="2353"/>
      <c r="O96" s="2356"/>
      <c r="P96" s="2357"/>
      <c r="Q96" s="2264">
        <f>+(V96+V97)/R85</f>
        <v>0.15882820082943616</v>
      </c>
      <c r="R96" s="2359"/>
      <c r="S96" s="2360"/>
      <c r="T96" s="2365"/>
      <c r="U96" s="1034" t="s">
        <v>244</v>
      </c>
      <c r="V96" s="1097">
        <v>44100000</v>
      </c>
      <c r="W96" s="205">
        <v>20</v>
      </c>
      <c r="X96" s="1494" t="s">
        <v>61</v>
      </c>
      <c r="Y96" s="2259"/>
      <c r="Z96" s="2259"/>
      <c r="AA96" s="2259"/>
      <c r="AB96" s="2259"/>
      <c r="AC96" s="2259"/>
      <c r="AD96" s="2259"/>
      <c r="AE96" s="2259"/>
      <c r="AF96" s="2259"/>
      <c r="AG96" s="2259"/>
      <c r="AH96" s="2259"/>
      <c r="AI96" s="2259"/>
      <c r="AJ96" s="2259"/>
      <c r="AK96" s="2259"/>
      <c r="AL96" s="2259"/>
      <c r="AM96" s="2259"/>
      <c r="AN96" s="2259"/>
      <c r="AO96" s="2278"/>
      <c r="AP96" s="2278"/>
      <c r="AQ96" s="2274"/>
    </row>
    <row r="97" spans="1:63" ht="49.5" customHeight="1" thickBot="1" x14ac:dyDescent="0.25">
      <c r="A97" s="1552"/>
      <c r="B97" s="1553"/>
      <c r="C97" s="1554"/>
      <c r="D97" s="1254"/>
      <c r="E97" s="1255"/>
      <c r="F97" s="1255"/>
      <c r="G97" s="1254"/>
      <c r="H97" s="1255"/>
      <c r="I97" s="600"/>
      <c r="J97" s="2290"/>
      <c r="K97" s="2291"/>
      <c r="L97" s="2292"/>
      <c r="M97" s="2293"/>
      <c r="N97" s="2353"/>
      <c r="O97" s="2356"/>
      <c r="P97" s="2357"/>
      <c r="Q97" s="2364"/>
      <c r="R97" s="2359"/>
      <c r="S97" s="2361"/>
      <c r="T97" s="2366"/>
      <c r="U97" s="1586" t="s">
        <v>231</v>
      </c>
      <c r="V97" s="1098">
        <v>900000</v>
      </c>
      <c r="W97" s="1253">
        <v>20</v>
      </c>
      <c r="X97" s="1494" t="s">
        <v>61</v>
      </c>
      <c r="Y97" s="2260"/>
      <c r="Z97" s="2260"/>
      <c r="AA97" s="2260"/>
      <c r="AB97" s="2260"/>
      <c r="AC97" s="2260"/>
      <c r="AD97" s="2260"/>
      <c r="AE97" s="2260"/>
      <c r="AF97" s="2260"/>
      <c r="AG97" s="2260"/>
      <c r="AH97" s="2260"/>
      <c r="AI97" s="2260"/>
      <c r="AJ97" s="2260"/>
      <c r="AK97" s="2260"/>
      <c r="AL97" s="2260"/>
      <c r="AM97" s="2260"/>
      <c r="AN97" s="2260"/>
      <c r="AO97" s="2278"/>
      <c r="AP97" s="2278"/>
      <c r="AQ97" s="2274"/>
    </row>
    <row r="98" spans="1:63" ht="39.75" customHeight="1" thickBot="1" x14ac:dyDescent="0.25">
      <c r="A98" s="601"/>
      <c r="B98" s="602"/>
      <c r="C98" s="602"/>
      <c r="D98" s="602"/>
      <c r="E98" s="602"/>
      <c r="F98" s="602"/>
      <c r="G98" s="602"/>
      <c r="H98" s="602"/>
      <c r="I98" s="602"/>
      <c r="J98" s="390"/>
      <c r="K98" s="395"/>
      <c r="L98" s="1541"/>
      <c r="M98" s="876"/>
      <c r="N98" s="877" t="s">
        <v>245</v>
      </c>
      <c r="O98" s="878"/>
      <c r="P98" s="879"/>
      <c r="Q98" s="880"/>
      <c r="R98" s="881">
        <f>SUM(R8:R97)</f>
        <v>1355217000</v>
      </c>
      <c r="S98" s="605"/>
      <c r="T98" s="395"/>
      <c r="U98" s="606"/>
      <c r="V98" s="607">
        <f>SUM(V8:V97)</f>
        <v>1355217000</v>
      </c>
      <c r="W98" s="394"/>
      <c r="X98" s="608"/>
      <c r="Y98" s="609"/>
      <c r="Z98" s="609"/>
      <c r="AA98" s="609"/>
      <c r="AB98" s="609"/>
      <c r="AC98" s="609"/>
      <c r="AD98" s="609"/>
      <c r="AE98" s="609"/>
      <c r="AF98" s="609"/>
      <c r="AG98" s="609"/>
      <c r="AH98" s="609"/>
      <c r="AI98" s="609"/>
      <c r="AJ98" s="609"/>
      <c r="AK98" s="609"/>
      <c r="AL98" s="609"/>
      <c r="AM98" s="609"/>
      <c r="AN98" s="609"/>
      <c r="AO98" s="396"/>
      <c r="AP98" s="610"/>
      <c r="AQ98" s="392"/>
    </row>
    <row r="99" spans="1:63" ht="39.75" customHeight="1" x14ac:dyDescent="0.25">
      <c r="B99" s="1255"/>
      <c r="C99" s="1293"/>
      <c r="D99" s="1293"/>
      <c r="E99" s="1255"/>
      <c r="F99" s="1255"/>
      <c r="G99" s="1255"/>
      <c r="H99" s="1255"/>
      <c r="I99" s="1255"/>
      <c r="N99" s="1331"/>
      <c r="O99" s="1331"/>
      <c r="V99" s="612">
        <f>+R98-V98</f>
        <v>0</v>
      </c>
      <c r="X99" s="1324"/>
    </row>
    <row r="100" spans="1:63" s="25" customFormat="1" ht="39.75" customHeight="1" x14ac:dyDescent="0.2">
      <c r="A100" s="611"/>
      <c r="B100" s="1255"/>
      <c r="C100" s="1255"/>
      <c r="D100" s="1255"/>
      <c r="E100" s="1255"/>
      <c r="F100" s="1255"/>
      <c r="G100" s="1255"/>
      <c r="H100" s="1255"/>
      <c r="I100" s="1255"/>
      <c r="J100" s="501"/>
      <c r="L100" s="1542"/>
      <c r="M100" s="882"/>
      <c r="N100" s="1576"/>
      <c r="O100" s="1576"/>
      <c r="P100" s="1547"/>
      <c r="Q100" s="492"/>
      <c r="R100" s="410"/>
      <c r="S100" s="613"/>
      <c r="V100" s="614"/>
      <c r="W100" s="28"/>
      <c r="X100" s="1324"/>
      <c r="Y100" s="426"/>
      <c r="Z100" s="426"/>
      <c r="AA100" s="426"/>
      <c r="AB100" s="426"/>
      <c r="AC100" s="426"/>
      <c r="AD100" s="426"/>
      <c r="AE100" s="426"/>
      <c r="AF100" s="426"/>
      <c r="AG100" s="426"/>
      <c r="AH100" s="426"/>
      <c r="AI100" s="426"/>
      <c r="AJ100" s="426"/>
      <c r="AK100" s="426"/>
      <c r="AL100" s="426"/>
      <c r="AM100" s="426"/>
      <c r="AN100" s="426"/>
      <c r="AO100" s="147"/>
      <c r="AP100" s="29"/>
      <c r="AQ100" s="434"/>
      <c r="AR100" s="426"/>
      <c r="AS100" s="426"/>
      <c r="AT100" s="426"/>
      <c r="AU100" s="426"/>
      <c r="AV100" s="426"/>
      <c r="AW100" s="426"/>
      <c r="AX100" s="426"/>
      <c r="AY100" s="426"/>
      <c r="AZ100" s="426"/>
      <c r="BA100" s="426"/>
      <c r="BB100" s="426"/>
      <c r="BC100" s="426"/>
      <c r="BD100" s="426"/>
      <c r="BE100" s="426"/>
      <c r="BF100" s="426"/>
      <c r="BG100" s="426"/>
      <c r="BH100" s="426"/>
      <c r="BI100" s="426"/>
      <c r="BJ100" s="426"/>
      <c r="BK100" s="426"/>
    </row>
    <row r="101" spans="1:63" s="25" customFormat="1" ht="17.25" customHeight="1" x14ac:dyDescent="0.25">
      <c r="A101" s="611"/>
      <c r="B101" s="1255"/>
      <c r="C101" s="1255"/>
      <c r="D101" s="1255"/>
      <c r="E101" s="1255"/>
      <c r="F101" s="1255"/>
      <c r="G101" s="1255"/>
      <c r="H101" s="1255"/>
      <c r="I101" s="1255"/>
      <c r="J101" s="501"/>
      <c r="L101" s="1542"/>
      <c r="M101" s="882"/>
      <c r="N101" s="1577" t="s">
        <v>246</v>
      </c>
      <c r="O101" s="1578"/>
      <c r="P101" s="1579"/>
      <c r="Q101" s="884"/>
      <c r="R101" s="885"/>
      <c r="S101" s="435"/>
      <c r="V101" s="614"/>
      <c r="W101" s="28"/>
      <c r="X101" s="1324"/>
      <c r="Y101" s="426"/>
      <c r="Z101" s="426"/>
      <c r="AA101" s="426"/>
      <c r="AB101" s="426"/>
      <c r="AC101" s="426"/>
      <c r="AD101" s="426"/>
      <c r="AE101" s="426"/>
      <c r="AF101" s="426"/>
      <c r="AG101" s="426"/>
      <c r="AH101" s="426"/>
      <c r="AI101" s="426"/>
      <c r="AJ101" s="426"/>
      <c r="AK101" s="426"/>
      <c r="AL101" s="426"/>
      <c r="AM101" s="426"/>
      <c r="AN101" s="426"/>
      <c r="AO101" s="147"/>
      <c r="AP101" s="29"/>
      <c r="AQ101" s="434"/>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row>
    <row r="102" spans="1:63" s="25" customFormat="1" ht="17.25" customHeight="1" x14ac:dyDescent="0.25">
      <c r="A102" s="611"/>
      <c r="B102" s="1255"/>
      <c r="C102" s="1255"/>
      <c r="D102" s="1255"/>
      <c r="E102" s="1255"/>
      <c r="F102" s="1255"/>
      <c r="G102" s="1255"/>
      <c r="H102" s="1255"/>
      <c r="I102" s="1255"/>
      <c r="J102" s="501"/>
      <c r="L102" s="1542"/>
      <c r="M102" s="882"/>
      <c r="N102" s="1575" t="s">
        <v>247</v>
      </c>
      <c r="O102" s="885"/>
      <c r="P102" s="884"/>
      <c r="Q102" s="884"/>
      <c r="R102" s="885"/>
      <c r="S102" s="435"/>
      <c r="V102" s="614"/>
      <c r="W102" s="28"/>
      <c r="X102" s="1324"/>
      <c r="Y102" s="426"/>
      <c r="Z102" s="426"/>
      <c r="AA102" s="426"/>
      <c r="AB102" s="426"/>
      <c r="AC102" s="426"/>
      <c r="AD102" s="426"/>
      <c r="AE102" s="426"/>
      <c r="AF102" s="426"/>
      <c r="AG102" s="426"/>
      <c r="AH102" s="426"/>
      <c r="AI102" s="426"/>
      <c r="AJ102" s="426"/>
      <c r="AK102" s="426"/>
      <c r="AL102" s="426"/>
      <c r="AM102" s="426"/>
      <c r="AN102" s="426"/>
      <c r="AO102" s="147"/>
      <c r="AP102" s="29"/>
      <c r="AQ102" s="434"/>
      <c r="AR102" s="426"/>
      <c r="AS102" s="426"/>
      <c r="AT102" s="426"/>
      <c r="AU102" s="426"/>
      <c r="AV102" s="426"/>
      <c r="AW102" s="426"/>
      <c r="AX102" s="426"/>
      <c r="AY102" s="426"/>
      <c r="AZ102" s="426"/>
      <c r="BA102" s="426"/>
      <c r="BB102" s="426"/>
      <c r="BC102" s="426"/>
      <c r="BD102" s="426"/>
      <c r="BE102" s="426"/>
      <c r="BF102" s="426"/>
      <c r="BG102" s="426"/>
      <c r="BH102" s="426"/>
      <c r="BI102" s="426"/>
      <c r="BJ102" s="426"/>
      <c r="BK102" s="426"/>
    </row>
  </sheetData>
  <sheetProtection algorithmName="SHA-512" hashValue="eN1e6RLfJ2oE2/IrWXSs0FMGA0MwIZh0OFRKJcOYJSChlHVKrrSNoOccxP/w8y6W7T551cQEiauFKTqQqowZng==" saltValue="9oJUy2YfWdVn4J71qm54gg==" spinCount="100000" sheet="1" objects="1" scenarios="1"/>
  <mergeCells count="364">
    <mergeCell ref="A1:AO4"/>
    <mergeCell ref="A5:M5"/>
    <mergeCell ref="N5:AQ5"/>
    <mergeCell ref="A6:A7"/>
    <mergeCell ref="B6:C7"/>
    <mergeCell ref="D6:D7"/>
    <mergeCell ref="E6:F7"/>
    <mergeCell ref="G6:G7"/>
    <mergeCell ref="H6:I7"/>
    <mergeCell ref="J6:J7"/>
    <mergeCell ref="AQ6:AQ7"/>
    <mergeCell ref="AN6:AN7"/>
    <mergeCell ref="AO6:AO7"/>
    <mergeCell ref="AP6:AP7"/>
    <mergeCell ref="W6:W7"/>
    <mergeCell ref="X6:X7"/>
    <mergeCell ref="AA6:AD6"/>
    <mergeCell ref="AK6:AM6"/>
    <mergeCell ref="Q6:Q7"/>
    <mergeCell ref="R6:R7"/>
    <mergeCell ref="S6:S7"/>
    <mergeCell ref="T6:T7"/>
    <mergeCell ref="U6:U7"/>
    <mergeCell ref="V6:V7"/>
    <mergeCell ref="J85:J86"/>
    <mergeCell ref="K85:K86"/>
    <mergeCell ref="L85:L86"/>
    <mergeCell ref="M85:M86"/>
    <mergeCell ref="H10:K10"/>
    <mergeCell ref="B8:K8"/>
    <mergeCell ref="E9:K9"/>
    <mergeCell ref="AE6:AJ6"/>
    <mergeCell ref="K6:K7"/>
    <mergeCell ref="L6:L7"/>
    <mergeCell ref="M6:M7"/>
    <mergeCell ref="N6:N7"/>
    <mergeCell ref="O6:O7"/>
    <mergeCell ref="P6:P7"/>
    <mergeCell ref="S11:S16"/>
    <mergeCell ref="R11:R16"/>
    <mergeCell ref="Y6:Z6"/>
    <mergeCell ref="F37:K37"/>
    <mergeCell ref="J25:J36"/>
    <mergeCell ref="AE53:AE58"/>
    <mergeCell ref="AF53:AF58"/>
    <mergeCell ref="AG53:AG58"/>
    <mergeCell ref="AH53:AH58"/>
    <mergeCell ref="N85:N97"/>
    <mergeCell ref="AP11:AP16"/>
    <mergeCell ref="AQ11:AQ16"/>
    <mergeCell ref="AM11:AM16"/>
    <mergeCell ref="AN11:AN16"/>
    <mergeCell ref="AO11:AO16"/>
    <mergeCell ref="Z11:Z16"/>
    <mergeCell ref="AA11:AA16"/>
    <mergeCell ref="AB11:AB16"/>
    <mergeCell ref="AC11:AC16"/>
    <mergeCell ref="AI11:AI16"/>
    <mergeCell ref="AH11:AH16"/>
    <mergeCell ref="AG11:AG16"/>
    <mergeCell ref="AF11:AF16"/>
    <mergeCell ref="AE11:AE16"/>
    <mergeCell ref="AD11:AD16"/>
    <mergeCell ref="AC25:AC36"/>
    <mergeCell ref="P25:P36"/>
    <mergeCell ref="Q25:Q36"/>
    <mergeCell ref="R25:R36"/>
    <mergeCell ref="S25:S36"/>
    <mergeCell ref="T25:T31"/>
    <mergeCell ref="AJ25:AJ36"/>
    <mergeCell ref="AK25:AK36"/>
    <mergeCell ref="AL25:AL36"/>
    <mergeCell ref="K25:K36"/>
    <mergeCell ref="L25:L36"/>
    <mergeCell ref="M25:M36"/>
    <mergeCell ref="N25:N36"/>
    <mergeCell ref="O25:O36"/>
    <mergeCell ref="Y25:Y36"/>
    <mergeCell ref="Z25:Z36"/>
    <mergeCell ref="AA25:AA36"/>
    <mergeCell ref="AB25:AB36"/>
    <mergeCell ref="AO18:AO22"/>
    <mergeCell ref="AP18:AP22"/>
    <mergeCell ref="AQ18:AQ22"/>
    <mergeCell ref="T21:T22"/>
    <mergeCell ref="S18:S22"/>
    <mergeCell ref="T18:T19"/>
    <mergeCell ref="AM18:AM22"/>
    <mergeCell ref="AN18:AN22"/>
    <mergeCell ref="AC18:AC22"/>
    <mergeCell ref="AD18:AD22"/>
    <mergeCell ref="AE18:AE22"/>
    <mergeCell ref="AF18:AF22"/>
    <mergeCell ref="AG18:AG22"/>
    <mergeCell ref="AB18:AB22"/>
    <mergeCell ref="AL18:AL22"/>
    <mergeCell ref="AH18:AH22"/>
    <mergeCell ref="Y18:Y22"/>
    <mergeCell ref="Z18:Z22"/>
    <mergeCell ref="AA18:AA22"/>
    <mergeCell ref="AK18:AK22"/>
    <mergeCell ref="AQ39:AQ52"/>
    <mergeCell ref="AN25:AN36"/>
    <mergeCell ref="AO25:AO36"/>
    <mergeCell ref="AD25:AD36"/>
    <mergeCell ref="AE25:AE36"/>
    <mergeCell ref="AF25:AF36"/>
    <mergeCell ref="AG25:AG36"/>
    <mergeCell ref="AH25:AH36"/>
    <mergeCell ref="AI25:AI36"/>
    <mergeCell ref="AQ25:AQ36"/>
    <mergeCell ref="AF39:AF52"/>
    <mergeCell ref="AG39:AG52"/>
    <mergeCell ref="AH39:AH52"/>
    <mergeCell ref="AI39:AI52"/>
    <mergeCell ref="AJ39:AJ52"/>
    <mergeCell ref="AK39:AK52"/>
    <mergeCell ref="AL39:AL52"/>
    <mergeCell ref="AM39:AM52"/>
    <mergeCell ref="AN39:AN52"/>
    <mergeCell ref="AP25:AP36"/>
    <mergeCell ref="AM25:AM36"/>
    <mergeCell ref="AO39:AO52"/>
    <mergeCell ref="O85:O97"/>
    <mergeCell ref="S65:S66"/>
    <mergeCell ref="T65:T66"/>
    <mergeCell ref="Y65:Y66"/>
    <mergeCell ref="Z65:Z66"/>
    <mergeCell ref="AA65:AA66"/>
    <mergeCell ref="P85:P97"/>
    <mergeCell ref="R85:R97"/>
    <mergeCell ref="S85:S97"/>
    <mergeCell ref="Q85:Q86"/>
    <mergeCell ref="Q87:Q88"/>
    <mergeCell ref="Q89:Q90"/>
    <mergeCell ref="Q91:Q92"/>
    <mergeCell ref="Q93:Q94"/>
    <mergeCell ref="Q96:Q97"/>
    <mergeCell ref="T85:T97"/>
    <mergeCell ref="AK67:AK84"/>
    <mergeCell ref="AL67:AL84"/>
    <mergeCell ref="AM67:AM84"/>
    <mergeCell ref="AN67:AN84"/>
    <mergeCell ref="Y85:Y97"/>
    <mergeCell ref="Z85:Z97"/>
    <mergeCell ref="AA85:AA97"/>
    <mergeCell ref="AB85:AB97"/>
    <mergeCell ref="AC85:AC97"/>
    <mergeCell ref="AM85:AM97"/>
    <mergeCell ref="AB67:AB84"/>
    <mergeCell ref="AC67:AC84"/>
    <mergeCell ref="AD67:AD84"/>
    <mergeCell ref="AE67:AE84"/>
    <mergeCell ref="AF67:AF84"/>
    <mergeCell ref="AG67:AG84"/>
    <mergeCell ref="AH67:AH84"/>
    <mergeCell ref="AI67:AI84"/>
    <mergeCell ref="AJ67:AJ84"/>
    <mergeCell ref="AJ53:AJ58"/>
    <mergeCell ref="T12:T16"/>
    <mergeCell ref="AL11:AL16"/>
    <mergeCell ref="AK11:AK16"/>
    <mergeCell ref="AJ11:AJ16"/>
    <mergeCell ref="AD39:AD52"/>
    <mergeCell ref="AE39:AE52"/>
    <mergeCell ref="Y11:Y16"/>
    <mergeCell ref="AO67:AO84"/>
    <mergeCell ref="T73:T76"/>
    <mergeCell ref="T77:T84"/>
    <mergeCell ref="Y59:Y64"/>
    <mergeCell ref="Z59:Z64"/>
    <mergeCell ref="AA59:AA64"/>
    <mergeCell ref="AB59:AB64"/>
    <mergeCell ref="AC59:AC64"/>
    <mergeCell ref="AD59:AD64"/>
    <mergeCell ref="AE59:AE64"/>
    <mergeCell ref="AF59:AF64"/>
    <mergeCell ref="AG59:AG64"/>
    <mergeCell ref="AH59:AH64"/>
    <mergeCell ref="T59:T61"/>
    <mergeCell ref="T62:T64"/>
    <mergeCell ref="AN65:AN66"/>
    <mergeCell ref="J39:J52"/>
    <mergeCell ref="K39:K52"/>
    <mergeCell ref="L39:L52"/>
    <mergeCell ref="Q11:Q16"/>
    <mergeCell ref="P11:P16"/>
    <mergeCell ref="AI18:AI22"/>
    <mergeCell ref="AJ18:AJ22"/>
    <mergeCell ref="M39:M52"/>
    <mergeCell ref="N39:N52"/>
    <mergeCell ref="O39:O52"/>
    <mergeCell ref="O11:O16"/>
    <mergeCell ref="N11:N16"/>
    <mergeCell ref="M11:M16"/>
    <mergeCell ref="L11:L16"/>
    <mergeCell ref="K11:K16"/>
    <mergeCell ref="J11:J16"/>
    <mergeCell ref="E23:K23"/>
    <mergeCell ref="H24:K24"/>
    <mergeCell ref="O18:O22"/>
    <mergeCell ref="H17:K17"/>
    <mergeCell ref="J18:J22"/>
    <mergeCell ref="K18:K22"/>
    <mergeCell ref="L18:L22"/>
    <mergeCell ref="M18:M22"/>
    <mergeCell ref="N18:N22"/>
    <mergeCell ref="P39:P52"/>
    <mergeCell ref="Q39:Q52"/>
    <mergeCell ref="R39:R52"/>
    <mergeCell ref="S39:S52"/>
    <mergeCell ref="Y39:Y52"/>
    <mergeCell ref="Z39:Z52"/>
    <mergeCell ref="T49:T52"/>
    <mergeCell ref="T39:T48"/>
    <mergeCell ref="P18:P22"/>
    <mergeCell ref="Q18:Q22"/>
    <mergeCell ref="R18:R22"/>
    <mergeCell ref="T32:T34"/>
    <mergeCell ref="T35:T36"/>
    <mergeCell ref="AR39:AR42"/>
    <mergeCell ref="AS39:AS42"/>
    <mergeCell ref="J53:J54"/>
    <mergeCell ref="K53:K54"/>
    <mergeCell ref="L53:L54"/>
    <mergeCell ref="M53:M54"/>
    <mergeCell ref="N53:N58"/>
    <mergeCell ref="O53:O58"/>
    <mergeCell ref="P53:P58"/>
    <mergeCell ref="Q53:Q54"/>
    <mergeCell ref="R53:R58"/>
    <mergeCell ref="S53:S58"/>
    <mergeCell ref="T53:T54"/>
    <mergeCell ref="Y53:Y58"/>
    <mergeCell ref="Z53:Z58"/>
    <mergeCell ref="AA53:AA58"/>
    <mergeCell ref="AB53:AB58"/>
    <mergeCell ref="AC53:AC58"/>
    <mergeCell ref="AD53:AD58"/>
    <mergeCell ref="AK53:AK58"/>
    <mergeCell ref="AL53:AL58"/>
    <mergeCell ref="AM53:AM58"/>
    <mergeCell ref="AN53:AN58"/>
    <mergeCell ref="AQ53:AQ58"/>
    <mergeCell ref="K55:K58"/>
    <mergeCell ref="L55:L58"/>
    <mergeCell ref="AA39:AA52"/>
    <mergeCell ref="AB39:AB52"/>
    <mergeCell ref="AC39:AC52"/>
    <mergeCell ref="AP39:AP52"/>
    <mergeCell ref="AO53:AO58"/>
    <mergeCell ref="AI59:AI64"/>
    <mergeCell ref="AJ59:AJ64"/>
    <mergeCell ref="AK59:AK64"/>
    <mergeCell ref="AL59:AL64"/>
    <mergeCell ref="AM59:AM64"/>
    <mergeCell ref="AN59:AN64"/>
    <mergeCell ref="AO59:AO64"/>
    <mergeCell ref="AP53:AP58"/>
    <mergeCell ref="K59:K64"/>
    <mergeCell ref="L59:L64"/>
    <mergeCell ref="M59:M64"/>
    <mergeCell ref="N59:N64"/>
    <mergeCell ref="O59:O64"/>
    <mergeCell ref="P59:P64"/>
    <mergeCell ref="Q59:Q64"/>
    <mergeCell ref="R59:R64"/>
    <mergeCell ref="AI53:AI58"/>
    <mergeCell ref="AP59:AP64"/>
    <mergeCell ref="AQ59:AQ64"/>
    <mergeCell ref="J65:J66"/>
    <mergeCell ref="K65:K66"/>
    <mergeCell ref="L65:L66"/>
    <mergeCell ref="M65:M66"/>
    <mergeCell ref="N65:N66"/>
    <mergeCell ref="O65:O66"/>
    <mergeCell ref="P65:P66"/>
    <mergeCell ref="Q65:Q66"/>
    <mergeCell ref="R65:R66"/>
    <mergeCell ref="AB65:AB66"/>
    <mergeCell ref="AC65:AC66"/>
    <mergeCell ref="AD65:AD66"/>
    <mergeCell ref="AE65:AE66"/>
    <mergeCell ref="AF65:AF66"/>
    <mergeCell ref="AG65:AG66"/>
    <mergeCell ref="AH65:AH66"/>
    <mergeCell ref="AI65:AI66"/>
    <mergeCell ref="AJ65:AJ66"/>
    <mergeCell ref="AK65:AK66"/>
    <mergeCell ref="AL65:AL66"/>
    <mergeCell ref="AM65:AM66"/>
    <mergeCell ref="AO65:AO66"/>
    <mergeCell ref="AP65:AP66"/>
    <mergeCell ref="AQ65:AQ66"/>
    <mergeCell ref="A67:A84"/>
    <mergeCell ref="B67:C84"/>
    <mergeCell ref="D67:D84"/>
    <mergeCell ref="E67:F84"/>
    <mergeCell ref="G67:G84"/>
    <mergeCell ref="H67:I84"/>
    <mergeCell ref="J67:J84"/>
    <mergeCell ref="K67:K84"/>
    <mergeCell ref="L67:L84"/>
    <mergeCell ref="M67:M84"/>
    <mergeCell ref="N67:N84"/>
    <mergeCell ref="O67:O84"/>
    <mergeCell ref="P67:P84"/>
    <mergeCell ref="Q67:Q84"/>
    <mergeCell ref="R67:R84"/>
    <mergeCell ref="S67:S84"/>
    <mergeCell ref="T67:T72"/>
    <mergeCell ref="AP67:AP84"/>
    <mergeCell ref="AQ67:AQ84"/>
    <mergeCell ref="Y67:Y84"/>
    <mergeCell ref="Z67:Z84"/>
    <mergeCell ref="AA67:AA84"/>
    <mergeCell ref="AO85:AO97"/>
    <mergeCell ref="AP85:AP97"/>
    <mergeCell ref="AQ85:AQ97"/>
    <mergeCell ref="J87:J88"/>
    <mergeCell ref="K87:K88"/>
    <mergeCell ref="L87:L88"/>
    <mergeCell ref="M87:M88"/>
    <mergeCell ref="J89:J90"/>
    <mergeCell ref="K89:K90"/>
    <mergeCell ref="L89:L90"/>
    <mergeCell ref="M89:M90"/>
    <mergeCell ref="J91:J92"/>
    <mergeCell ref="K91:K92"/>
    <mergeCell ref="L91:L92"/>
    <mergeCell ref="M91:M92"/>
    <mergeCell ref="J93:J94"/>
    <mergeCell ref="K93:K94"/>
    <mergeCell ref="L93:L94"/>
    <mergeCell ref="M93:M94"/>
    <mergeCell ref="J96:J97"/>
    <mergeCell ref="K96:K97"/>
    <mergeCell ref="L96:L97"/>
    <mergeCell ref="M96:M97"/>
    <mergeCell ref="AN85:AN97"/>
    <mergeCell ref="A39:A58"/>
    <mergeCell ref="B39:C58"/>
    <mergeCell ref="D39:D58"/>
    <mergeCell ref="E39:F58"/>
    <mergeCell ref="G39:G58"/>
    <mergeCell ref="H39:I58"/>
    <mergeCell ref="AL85:AL97"/>
    <mergeCell ref="AD85:AD97"/>
    <mergeCell ref="AE85:AE97"/>
    <mergeCell ref="AF85:AF97"/>
    <mergeCell ref="AG85:AG97"/>
    <mergeCell ref="AH85:AH97"/>
    <mergeCell ref="AI85:AI97"/>
    <mergeCell ref="AJ85:AJ97"/>
    <mergeCell ref="AK85:AK97"/>
    <mergeCell ref="M55:M58"/>
    <mergeCell ref="Q55:Q58"/>
    <mergeCell ref="T55:T58"/>
    <mergeCell ref="E59:F64"/>
    <mergeCell ref="G59:G64"/>
    <mergeCell ref="H59:I64"/>
    <mergeCell ref="J59:J64"/>
    <mergeCell ref="S59:S64"/>
    <mergeCell ref="J55:J58"/>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T24"/>
  <sheetViews>
    <sheetView showGridLines="0" zoomScale="60" zoomScaleNormal="60" workbookViewId="0">
      <selection activeCell="J13" sqref="J13:J14"/>
    </sheetView>
  </sheetViews>
  <sheetFormatPr baseColWidth="10" defaultColWidth="11.42578125" defaultRowHeight="44.25" customHeight="1" x14ac:dyDescent="0.2"/>
  <cols>
    <col min="1" max="1" width="16.42578125" style="24" customWidth="1"/>
    <col min="2" max="2" width="6.85546875" style="1" customWidth="1"/>
    <col min="3" max="3" width="15.7109375" style="1" customWidth="1"/>
    <col min="4" max="4" width="12.140625" style="1" customWidth="1"/>
    <col min="5" max="5" width="9" style="1" customWidth="1"/>
    <col min="6" max="6" width="13.5703125" style="1" customWidth="1"/>
    <col min="7" max="7" width="16.140625" style="1" customWidth="1"/>
    <col min="8" max="8" width="5.85546875" style="1" customWidth="1"/>
    <col min="9" max="9" width="17" style="1" customWidth="1"/>
    <col min="10" max="10" width="14" style="1" customWidth="1"/>
    <col min="11" max="11" width="36.85546875" style="25" customWidth="1"/>
    <col min="12" max="12" width="33.28515625" style="882" customWidth="1"/>
    <col min="13" max="13" width="13.7109375" style="546" hidden="1" customWidth="1"/>
    <col min="14" max="14" width="36.42578125" style="882" customWidth="1"/>
    <col min="15" max="15" width="23.140625" style="882" customWidth="1"/>
    <col min="16" max="16" width="40" style="492" customWidth="1"/>
    <col min="17" max="17" width="17.85546875" style="410" customWidth="1"/>
    <col min="18" max="18" width="27.5703125" style="892" bestFit="1" customWidth="1"/>
    <col min="19" max="19" width="48.7109375" style="25" customWidth="1"/>
    <col min="20" max="20" width="57" style="25" customWidth="1"/>
    <col min="21" max="21" width="46" style="25" customWidth="1"/>
    <col min="22" max="22" width="32.7109375" style="405" customWidth="1"/>
    <col min="23" max="23" width="18.5703125" style="28" customWidth="1"/>
    <col min="24" max="24" width="22.140625" style="25" customWidth="1"/>
    <col min="25" max="25" width="10.42578125" style="1" customWidth="1"/>
    <col min="26" max="26" width="10.5703125" style="1" customWidth="1"/>
    <col min="27" max="27" width="9.28515625" style="1" customWidth="1"/>
    <col min="28" max="28" width="10.140625" style="1" customWidth="1"/>
    <col min="29" max="29" width="8.42578125" style="1" customWidth="1"/>
    <col min="30" max="30" width="9.5703125" style="1" customWidth="1"/>
    <col min="31" max="31" width="9.28515625" style="1" customWidth="1"/>
    <col min="32" max="32" width="8.85546875" style="1" customWidth="1"/>
    <col min="33" max="35" width="8" style="1" customWidth="1"/>
    <col min="36" max="36" width="8.7109375" style="1" customWidth="1"/>
    <col min="37" max="37" width="8.140625" style="1" customWidth="1"/>
    <col min="38" max="38" width="10.5703125" style="1" customWidth="1"/>
    <col min="39" max="39" width="9.85546875" style="1" customWidth="1"/>
    <col min="40" max="40" width="13.140625" style="1" customWidth="1"/>
    <col min="41" max="41" width="15.7109375" style="147" customWidth="1"/>
    <col min="42" max="42" width="23.28515625" style="29" customWidth="1"/>
    <col min="43" max="43" width="27.42578125" style="47" customWidth="1"/>
    <col min="44" max="256" width="11.42578125" style="1"/>
    <col min="257" max="257" width="13" style="1" bestFit="1" customWidth="1"/>
    <col min="258" max="258" width="6.85546875" style="1" customWidth="1"/>
    <col min="259" max="259" width="14.28515625" style="1" customWidth="1"/>
    <col min="260" max="260" width="14" style="1" customWidth="1"/>
    <col min="261" max="261" width="17.85546875" style="1" customWidth="1"/>
    <col min="262" max="262" width="3.5703125" style="1" customWidth="1"/>
    <col min="263" max="263" width="13.28515625" style="1" customWidth="1"/>
    <col min="264" max="264" width="5.85546875" style="1" customWidth="1"/>
    <col min="265" max="265" width="23.28515625" style="1" customWidth="1"/>
    <col min="266" max="266" width="17.140625" style="1" customWidth="1"/>
    <col min="267" max="267" width="50.5703125" style="1" customWidth="1"/>
    <col min="268" max="268" width="28.7109375" style="1" customWidth="1"/>
    <col min="269" max="269" width="25.140625" style="1" customWidth="1"/>
    <col min="270" max="270" width="36.7109375" style="1" customWidth="1"/>
    <col min="271" max="272" width="24.5703125" style="1" customWidth="1"/>
    <col min="273" max="273" width="17.85546875" style="1" customWidth="1"/>
    <col min="274" max="274" width="27.5703125" style="1" bestFit="1" customWidth="1"/>
    <col min="275" max="275" width="37.28515625" style="1" customWidth="1"/>
    <col min="276" max="276" width="48.42578125" style="1" customWidth="1"/>
    <col min="277" max="277" width="32" style="1" customWidth="1"/>
    <col min="278" max="278" width="32.7109375" style="1" customWidth="1"/>
    <col min="279" max="279" width="18.5703125" style="1" customWidth="1"/>
    <col min="280" max="280" width="16.7109375" style="1" customWidth="1"/>
    <col min="281" max="281" width="10.42578125" style="1" customWidth="1"/>
    <col min="282" max="282" width="10.5703125" style="1" customWidth="1"/>
    <col min="283" max="283" width="9.28515625" style="1" customWidth="1"/>
    <col min="284" max="284" width="10.140625" style="1" customWidth="1"/>
    <col min="285" max="285" width="8.42578125" style="1" customWidth="1"/>
    <col min="286" max="286" width="9.5703125" style="1" customWidth="1"/>
    <col min="287" max="287" width="9.28515625" style="1" customWidth="1"/>
    <col min="288" max="288" width="8.85546875" style="1" customWidth="1"/>
    <col min="289" max="291" width="8" style="1" customWidth="1"/>
    <col min="292" max="292" width="8.7109375" style="1" customWidth="1"/>
    <col min="293" max="293" width="8.140625" style="1" customWidth="1"/>
    <col min="294" max="294" width="10.5703125" style="1" customWidth="1"/>
    <col min="295" max="295" width="9.85546875" style="1" customWidth="1"/>
    <col min="296" max="296" width="13.140625" style="1" customWidth="1"/>
    <col min="297" max="297" width="25.42578125" style="1" customWidth="1"/>
    <col min="298" max="298" width="30.85546875" style="1" customWidth="1"/>
    <col min="299" max="299" width="27.42578125" style="1" customWidth="1"/>
    <col min="300" max="512" width="11.42578125" style="1"/>
    <col min="513" max="513" width="13" style="1" bestFit="1" customWidth="1"/>
    <col min="514" max="514" width="6.85546875" style="1" customWidth="1"/>
    <col min="515" max="515" width="14.28515625" style="1" customWidth="1"/>
    <col min="516" max="516" width="14" style="1" customWidth="1"/>
    <col min="517" max="517" width="17.85546875" style="1" customWidth="1"/>
    <col min="518" max="518" width="3.5703125" style="1" customWidth="1"/>
    <col min="519" max="519" width="13.28515625" style="1" customWidth="1"/>
    <col min="520" max="520" width="5.85546875" style="1" customWidth="1"/>
    <col min="521" max="521" width="23.28515625" style="1" customWidth="1"/>
    <col min="522" max="522" width="17.140625" style="1" customWidth="1"/>
    <col min="523" max="523" width="50.5703125" style="1" customWidth="1"/>
    <col min="524" max="524" width="28.7109375" style="1" customWidth="1"/>
    <col min="525" max="525" width="25.140625" style="1" customWidth="1"/>
    <col min="526" max="526" width="36.7109375" style="1" customWidth="1"/>
    <col min="527" max="528" width="24.5703125" style="1" customWidth="1"/>
    <col min="529" max="529" width="17.85546875" style="1" customWidth="1"/>
    <col min="530" max="530" width="27.5703125" style="1" bestFit="1" customWidth="1"/>
    <col min="531" max="531" width="37.28515625" style="1" customWidth="1"/>
    <col min="532" max="532" width="48.42578125" style="1" customWidth="1"/>
    <col min="533" max="533" width="32" style="1" customWidth="1"/>
    <col min="534" max="534" width="32.7109375" style="1" customWidth="1"/>
    <col min="535" max="535" width="18.5703125" style="1" customWidth="1"/>
    <col min="536" max="536" width="16.7109375" style="1" customWidth="1"/>
    <col min="537" max="537" width="10.42578125" style="1" customWidth="1"/>
    <col min="538" max="538" width="10.5703125" style="1" customWidth="1"/>
    <col min="539" max="539" width="9.28515625" style="1" customWidth="1"/>
    <col min="540" max="540" width="10.140625" style="1" customWidth="1"/>
    <col min="541" max="541" width="8.42578125" style="1" customWidth="1"/>
    <col min="542" max="542" width="9.5703125" style="1" customWidth="1"/>
    <col min="543" max="543" width="9.28515625" style="1" customWidth="1"/>
    <col min="544" max="544" width="8.85546875" style="1" customWidth="1"/>
    <col min="545" max="547" width="8" style="1" customWidth="1"/>
    <col min="548" max="548" width="8.7109375" style="1" customWidth="1"/>
    <col min="549" max="549" width="8.140625" style="1" customWidth="1"/>
    <col min="550" max="550" width="10.5703125" style="1" customWidth="1"/>
    <col min="551" max="551" width="9.85546875" style="1" customWidth="1"/>
    <col min="552" max="552" width="13.140625" style="1" customWidth="1"/>
    <col min="553" max="553" width="25.42578125" style="1" customWidth="1"/>
    <col min="554" max="554" width="30.85546875" style="1" customWidth="1"/>
    <col min="555" max="555" width="27.42578125" style="1" customWidth="1"/>
    <col min="556" max="768" width="11.42578125" style="1"/>
    <col min="769" max="769" width="13" style="1" bestFit="1" customWidth="1"/>
    <col min="770" max="770" width="6.85546875" style="1" customWidth="1"/>
    <col min="771" max="771" width="14.28515625" style="1" customWidth="1"/>
    <col min="772" max="772" width="14" style="1" customWidth="1"/>
    <col min="773" max="773" width="17.85546875" style="1" customWidth="1"/>
    <col min="774" max="774" width="3.5703125" style="1" customWidth="1"/>
    <col min="775" max="775" width="13.28515625" style="1" customWidth="1"/>
    <col min="776" max="776" width="5.85546875" style="1" customWidth="1"/>
    <col min="777" max="777" width="23.28515625" style="1" customWidth="1"/>
    <col min="778" max="778" width="17.140625" style="1" customWidth="1"/>
    <col min="779" max="779" width="50.5703125" style="1" customWidth="1"/>
    <col min="780" max="780" width="28.7109375" style="1" customWidth="1"/>
    <col min="781" max="781" width="25.140625" style="1" customWidth="1"/>
    <col min="782" max="782" width="36.7109375" style="1" customWidth="1"/>
    <col min="783" max="784" width="24.5703125" style="1" customWidth="1"/>
    <col min="785" max="785" width="17.85546875" style="1" customWidth="1"/>
    <col min="786" max="786" width="27.5703125" style="1" bestFit="1" customWidth="1"/>
    <col min="787" max="787" width="37.28515625" style="1" customWidth="1"/>
    <col min="788" max="788" width="48.42578125" style="1" customWidth="1"/>
    <col min="789" max="789" width="32" style="1" customWidth="1"/>
    <col min="790" max="790" width="32.7109375" style="1" customWidth="1"/>
    <col min="791" max="791" width="18.5703125" style="1" customWidth="1"/>
    <col min="792" max="792" width="16.7109375" style="1" customWidth="1"/>
    <col min="793" max="793" width="10.42578125" style="1" customWidth="1"/>
    <col min="794" max="794" width="10.5703125" style="1" customWidth="1"/>
    <col min="795" max="795" width="9.28515625" style="1" customWidth="1"/>
    <col min="796" max="796" width="10.140625" style="1" customWidth="1"/>
    <col min="797" max="797" width="8.42578125" style="1" customWidth="1"/>
    <col min="798" max="798" width="9.5703125" style="1" customWidth="1"/>
    <col min="799" max="799" width="9.28515625" style="1" customWidth="1"/>
    <col min="800" max="800" width="8.85546875" style="1" customWidth="1"/>
    <col min="801" max="803" width="8" style="1" customWidth="1"/>
    <col min="804" max="804" width="8.7109375" style="1" customWidth="1"/>
    <col min="805" max="805" width="8.140625" style="1" customWidth="1"/>
    <col min="806" max="806" width="10.5703125" style="1" customWidth="1"/>
    <col min="807" max="807" width="9.85546875" style="1" customWidth="1"/>
    <col min="808" max="808" width="13.140625" style="1" customWidth="1"/>
    <col min="809" max="809" width="25.42578125" style="1" customWidth="1"/>
    <col min="810" max="810" width="30.85546875" style="1" customWidth="1"/>
    <col min="811" max="811" width="27.42578125" style="1" customWidth="1"/>
    <col min="812" max="1024" width="11.42578125" style="1"/>
    <col min="1025" max="1025" width="13" style="1" bestFit="1" customWidth="1"/>
    <col min="1026" max="1026" width="6.85546875" style="1" customWidth="1"/>
    <col min="1027" max="1027" width="14.28515625" style="1" customWidth="1"/>
    <col min="1028" max="1028" width="14" style="1" customWidth="1"/>
    <col min="1029" max="1029" width="17.85546875" style="1" customWidth="1"/>
    <col min="1030" max="1030" width="3.5703125" style="1" customWidth="1"/>
    <col min="1031" max="1031" width="13.28515625" style="1" customWidth="1"/>
    <col min="1032" max="1032" width="5.85546875" style="1" customWidth="1"/>
    <col min="1033" max="1033" width="23.28515625" style="1" customWidth="1"/>
    <col min="1034" max="1034" width="17.140625" style="1" customWidth="1"/>
    <col min="1035" max="1035" width="50.5703125" style="1" customWidth="1"/>
    <col min="1036" max="1036" width="28.7109375" style="1" customWidth="1"/>
    <col min="1037" max="1037" width="25.140625" style="1" customWidth="1"/>
    <col min="1038" max="1038" width="36.7109375" style="1" customWidth="1"/>
    <col min="1039" max="1040" width="24.5703125" style="1" customWidth="1"/>
    <col min="1041" max="1041" width="17.85546875" style="1" customWidth="1"/>
    <col min="1042" max="1042" width="27.5703125" style="1" bestFit="1" customWidth="1"/>
    <col min="1043" max="1043" width="37.28515625" style="1" customWidth="1"/>
    <col min="1044" max="1044" width="48.42578125" style="1" customWidth="1"/>
    <col min="1045" max="1045" width="32" style="1" customWidth="1"/>
    <col min="1046" max="1046" width="32.7109375" style="1" customWidth="1"/>
    <col min="1047" max="1047" width="18.5703125" style="1" customWidth="1"/>
    <col min="1048" max="1048" width="16.7109375" style="1" customWidth="1"/>
    <col min="1049" max="1049" width="10.42578125" style="1" customWidth="1"/>
    <col min="1050" max="1050" width="10.5703125" style="1" customWidth="1"/>
    <col min="1051" max="1051" width="9.28515625" style="1" customWidth="1"/>
    <col min="1052" max="1052" width="10.140625" style="1" customWidth="1"/>
    <col min="1053" max="1053" width="8.42578125" style="1" customWidth="1"/>
    <col min="1054" max="1054" width="9.5703125" style="1" customWidth="1"/>
    <col min="1055" max="1055" width="9.28515625" style="1" customWidth="1"/>
    <col min="1056" max="1056" width="8.85546875" style="1" customWidth="1"/>
    <col min="1057" max="1059" width="8" style="1" customWidth="1"/>
    <col min="1060" max="1060" width="8.7109375" style="1" customWidth="1"/>
    <col min="1061" max="1061" width="8.140625" style="1" customWidth="1"/>
    <col min="1062" max="1062" width="10.5703125" style="1" customWidth="1"/>
    <col min="1063" max="1063" width="9.85546875" style="1" customWidth="1"/>
    <col min="1064" max="1064" width="13.140625" style="1" customWidth="1"/>
    <col min="1065" max="1065" width="25.42578125" style="1" customWidth="1"/>
    <col min="1066" max="1066" width="30.85546875" style="1" customWidth="1"/>
    <col min="1067" max="1067" width="27.42578125" style="1" customWidth="1"/>
    <col min="1068" max="1280" width="11.42578125" style="1"/>
    <col min="1281" max="1281" width="13" style="1" bestFit="1" customWidth="1"/>
    <col min="1282" max="1282" width="6.85546875" style="1" customWidth="1"/>
    <col min="1283" max="1283" width="14.28515625" style="1" customWidth="1"/>
    <col min="1284" max="1284" width="14" style="1" customWidth="1"/>
    <col min="1285" max="1285" width="17.85546875" style="1" customWidth="1"/>
    <col min="1286" max="1286" width="3.5703125" style="1" customWidth="1"/>
    <col min="1287" max="1287" width="13.28515625" style="1" customWidth="1"/>
    <col min="1288" max="1288" width="5.85546875" style="1" customWidth="1"/>
    <col min="1289" max="1289" width="23.28515625" style="1" customWidth="1"/>
    <col min="1290" max="1290" width="17.140625" style="1" customWidth="1"/>
    <col min="1291" max="1291" width="50.5703125" style="1" customWidth="1"/>
    <col min="1292" max="1292" width="28.7109375" style="1" customWidth="1"/>
    <col min="1293" max="1293" width="25.140625" style="1" customWidth="1"/>
    <col min="1294" max="1294" width="36.7109375" style="1" customWidth="1"/>
    <col min="1295" max="1296" width="24.5703125" style="1" customWidth="1"/>
    <col min="1297" max="1297" width="17.85546875" style="1" customWidth="1"/>
    <col min="1298" max="1298" width="27.5703125" style="1" bestFit="1" customWidth="1"/>
    <col min="1299" max="1299" width="37.28515625" style="1" customWidth="1"/>
    <col min="1300" max="1300" width="48.42578125" style="1" customWidth="1"/>
    <col min="1301" max="1301" width="32" style="1" customWidth="1"/>
    <col min="1302" max="1302" width="32.7109375" style="1" customWidth="1"/>
    <col min="1303" max="1303" width="18.5703125" style="1" customWidth="1"/>
    <col min="1304" max="1304" width="16.7109375" style="1" customWidth="1"/>
    <col min="1305" max="1305" width="10.42578125" style="1" customWidth="1"/>
    <col min="1306" max="1306" width="10.5703125" style="1" customWidth="1"/>
    <col min="1307" max="1307" width="9.28515625" style="1" customWidth="1"/>
    <col min="1308" max="1308" width="10.140625" style="1" customWidth="1"/>
    <col min="1309" max="1309" width="8.42578125" style="1" customWidth="1"/>
    <col min="1310" max="1310" width="9.5703125" style="1" customWidth="1"/>
    <col min="1311" max="1311" width="9.28515625" style="1" customWidth="1"/>
    <col min="1312" max="1312" width="8.85546875" style="1" customWidth="1"/>
    <col min="1313" max="1315" width="8" style="1" customWidth="1"/>
    <col min="1316" max="1316" width="8.7109375" style="1" customWidth="1"/>
    <col min="1317" max="1317" width="8.140625" style="1" customWidth="1"/>
    <col min="1318" max="1318" width="10.5703125" style="1" customWidth="1"/>
    <col min="1319" max="1319" width="9.85546875" style="1" customWidth="1"/>
    <col min="1320" max="1320" width="13.140625" style="1" customWidth="1"/>
    <col min="1321" max="1321" width="25.42578125" style="1" customWidth="1"/>
    <col min="1322" max="1322" width="30.85546875" style="1" customWidth="1"/>
    <col min="1323" max="1323" width="27.42578125" style="1" customWidth="1"/>
    <col min="1324" max="1536" width="11.42578125" style="1"/>
    <col min="1537" max="1537" width="13" style="1" bestFit="1" customWidth="1"/>
    <col min="1538" max="1538" width="6.85546875" style="1" customWidth="1"/>
    <col min="1539" max="1539" width="14.28515625" style="1" customWidth="1"/>
    <col min="1540" max="1540" width="14" style="1" customWidth="1"/>
    <col min="1541" max="1541" width="17.85546875" style="1" customWidth="1"/>
    <col min="1542" max="1542" width="3.5703125" style="1" customWidth="1"/>
    <col min="1543" max="1543" width="13.28515625" style="1" customWidth="1"/>
    <col min="1544" max="1544" width="5.85546875" style="1" customWidth="1"/>
    <col min="1545" max="1545" width="23.28515625" style="1" customWidth="1"/>
    <col min="1546" max="1546" width="17.140625" style="1" customWidth="1"/>
    <col min="1547" max="1547" width="50.5703125" style="1" customWidth="1"/>
    <col min="1548" max="1548" width="28.7109375" style="1" customWidth="1"/>
    <col min="1549" max="1549" width="25.140625" style="1" customWidth="1"/>
    <col min="1550" max="1550" width="36.7109375" style="1" customWidth="1"/>
    <col min="1551" max="1552" width="24.5703125" style="1" customWidth="1"/>
    <col min="1553" max="1553" width="17.85546875" style="1" customWidth="1"/>
    <col min="1554" max="1554" width="27.5703125" style="1" bestFit="1" customWidth="1"/>
    <col min="1555" max="1555" width="37.28515625" style="1" customWidth="1"/>
    <col min="1556" max="1556" width="48.42578125" style="1" customWidth="1"/>
    <col min="1557" max="1557" width="32" style="1" customWidth="1"/>
    <col min="1558" max="1558" width="32.7109375" style="1" customWidth="1"/>
    <col min="1559" max="1559" width="18.5703125" style="1" customWidth="1"/>
    <col min="1560" max="1560" width="16.7109375" style="1" customWidth="1"/>
    <col min="1561" max="1561" width="10.42578125" style="1" customWidth="1"/>
    <col min="1562" max="1562" width="10.5703125" style="1" customWidth="1"/>
    <col min="1563" max="1563" width="9.28515625" style="1" customWidth="1"/>
    <col min="1564" max="1564" width="10.140625" style="1" customWidth="1"/>
    <col min="1565" max="1565" width="8.42578125" style="1" customWidth="1"/>
    <col min="1566" max="1566" width="9.5703125" style="1" customWidth="1"/>
    <col min="1567" max="1567" width="9.28515625" style="1" customWidth="1"/>
    <col min="1568" max="1568" width="8.85546875" style="1" customWidth="1"/>
    <col min="1569" max="1571" width="8" style="1" customWidth="1"/>
    <col min="1572" max="1572" width="8.7109375" style="1" customWidth="1"/>
    <col min="1573" max="1573" width="8.140625" style="1" customWidth="1"/>
    <col min="1574" max="1574" width="10.5703125" style="1" customWidth="1"/>
    <col min="1575" max="1575" width="9.85546875" style="1" customWidth="1"/>
    <col min="1576" max="1576" width="13.140625" style="1" customWidth="1"/>
    <col min="1577" max="1577" width="25.42578125" style="1" customWidth="1"/>
    <col min="1578" max="1578" width="30.85546875" style="1" customWidth="1"/>
    <col min="1579" max="1579" width="27.42578125" style="1" customWidth="1"/>
    <col min="1580" max="1792" width="11.42578125" style="1"/>
    <col min="1793" max="1793" width="13" style="1" bestFit="1" customWidth="1"/>
    <col min="1794" max="1794" width="6.85546875" style="1" customWidth="1"/>
    <col min="1795" max="1795" width="14.28515625" style="1" customWidth="1"/>
    <col min="1796" max="1796" width="14" style="1" customWidth="1"/>
    <col min="1797" max="1797" width="17.85546875" style="1" customWidth="1"/>
    <col min="1798" max="1798" width="3.5703125" style="1" customWidth="1"/>
    <col min="1799" max="1799" width="13.28515625" style="1" customWidth="1"/>
    <col min="1800" max="1800" width="5.85546875" style="1" customWidth="1"/>
    <col min="1801" max="1801" width="23.28515625" style="1" customWidth="1"/>
    <col min="1802" max="1802" width="17.140625" style="1" customWidth="1"/>
    <col min="1803" max="1803" width="50.5703125" style="1" customWidth="1"/>
    <col min="1804" max="1804" width="28.7109375" style="1" customWidth="1"/>
    <col min="1805" max="1805" width="25.140625" style="1" customWidth="1"/>
    <col min="1806" max="1806" width="36.7109375" style="1" customWidth="1"/>
    <col min="1807" max="1808" width="24.5703125" style="1" customWidth="1"/>
    <col min="1809" max="1809" width="17.85546875" style="1" customWidth="1"/>
    <col min="1810" max="1810" width="27.5703125" style="1" bestFit="1" customWidth="1"/>
    <col min="1811" max="1811" width="37.28515625" style="1" customWidth="1"/>
    <col min="1812" max="1812" width="48.42578125" style="1" customWidth="1"/>
    <col min="1813" max="1813" width="32" style="1" customWidth="1"/>
    <col min="1814" max="1814" width="32.7109375" style="1" customWidth="1"/>
    <col min="1815" max="1815" width="18.5703125" style="1" customWidth="1"/>
    <col min="1816" max="1816" width="16.7109375" style="1" customWidth="1"/>
    <col min="1817" max="1817" width="10.42578125" style="1" customWidth="1"/>
    <col min="1818" max="1818" width="10.5703125" style="1" customWidth="1"/>
    <col min="1819" max="1819" width="9.28515625" style="1" customWidth="1"/>
    <col min="1820" max="1820" width="10.140625" style="1" customWidth="1"/>
    <col min="1821" max="1821" width="8.42578125" style="1" customWidth="1"/>
    <col min="1822" max="1822" width="9.5703125" style="1" customWidth="1"/>
    <col min="1823" max="1823" width="9.28515625" style="1" customWidth="1"/>
    <col min="1824" max="1824" width="8.85546875" style="1" customWidth="1"/>
    <col min="1825" max="1827" width="8" style="1" customWidth="1"/>
    <col min="1828" max="1828" width="8.7109375" style="1" customWidth="1"/>
    <col min="1829" max="1829" width="8.140625" style="1" customWidth="1"/>
    <col min="1830" max="1830" width="10.5703125" style="1" customWidth="1"/>
    <col min="1831" max="1831" width="9.85546875" style="1" customWidth="1"/>
    <col min="1832" max="1832" width="13.140625" style="1" customWidth="1"/>
    <col min="1833" max="1833" width="25.42578125" style="1" customWidth="1"/>
    <col min="1834" max="1834" width="30.85546875" style="1" customWidth="1"/>
    <col min="1835" max="1835" width="27.42578125" style="1" customWidth="1"/>
    <col min="1836" max="2048" width="11.42578125" style="1"/>
    <col min="2049" max="2049" width="13" style="1" bestFit="1" customWidth="1"/>
    <col min="2050" max="2050" width="6.85546875" style="1" customWidth="1"/>
    <col min="2051" max="2051" width="14.28515625" style="1" customWidth="1"/>
    <col min="2052" max="2052" width="14" style="1" customWidth="1"/>
    <col min="2053" max="2053" width="17.85546875" style="1" customWidth="1"/>
    <col min="2054" max="2054" width="3.5703125" style="1" customWidth="1"/>
    <col min="2055" max="2055" width="13.28515625" style="1" customWidth="1"/>
    <col min="2056" max="2056" width="5.85546875" style="1" customWidth="1"/>
    <col min="2057" max="2057" width="23.28515625" style="1" customWidth="1"/>
    <col min="2058" max="2058" width="17.140625" style="1" customWidth="1"/>
    <col min="2059" max="2059" width="50.5703125" style="1" customWidth="1"/>
    <col min="2060" max="2060" width="28.7109375" style="1" customWidth="1"/>
    <col min="2061" max="2061" width="25.140625" style="1" customWidth="1"/>
    <col min="2062" max="2062" width="36.7109375" style="1" customWidth="1"/>
    <col min="2063" max="2064" width="24.5703125" style="1" customWidth="1"/>
    <col min="2065" max="2065" width="17.85546875" style="1" customWidth="1"/>
    <col min="2066" max="2066" width="27.5703125" style="1" bestFit="1" customWidth="1"/>
    <col min="2067" max="2067" width="37.28515625" style="1" customWidth="1"/>
    <col min="2068" max="2068" width="48.42578125" style="1" customWidth="1"/>
    <col min="2069" max="2069" width="32" style="1" customWidth="1"/>
    <col min="2070" max="2070" width="32.7109375" style="1" customWidth="1"/>
    <col min="2071" max="2071" width="18.5703125" style="1" customWidth="1"/>
    <col min="2072" max="2072" width="16.7109375" style="1" customWidth="1"/>
    <col min="2073" max="2073" width="10.42578125" style="1" customWidth="1"/>
    <col min="2074" max="2074" width="10.5703125" style="1" customWidth="1"/>
    <col min="2075" max="2075" width="9.28515625" style="1" customWidth="1"/>
    <col min="2076" max="2076" width="10.140625" style="1" customWidth="1"/>
    <col min="2077" max="2077" width="8.42578125" style="1" customWidth="1"/>
    <col min="2078" max="2078" width="9.5703125" style="1" customWidth="1"/>
    <col min="2079" max="2079" width="9.28515625" style="1" customWidth="1"/>
    <col min="2080" max="2080" width="8.85546875" style="1" customWidth="1"/>
    <col min="2081" max="2083" width="8" style="1" customWidth="1"/>
    <col min="2084" max="2084" width="8.7109375" style="1" customWidth="1"/>
    <col min="2085" max="2085" width="8.140625" style="1" customWidth="1"/>
    <col min="2086" max="2086" width="10.5703125" style="1" customWidth="1"/>
    <col min="2087" max="2087" width="9.85546875" style="1" customWidth="1"/>
    <col min="2088" max="2088" width="13.140625" style="1" customWidth="1"/>
    <col min="2089" max="2089" width="25.42578125" style="1" customWidth="1"/>
    <col min="2090" max="2090" width="30.85546875" style="1" customWidth="1"/>
    <col min="2091" max="2091" width="27.42578125" style="1" customWidth="1"/>
    <col min="2092" max="2304" width="11.42578125" style="1"/>
    <col min="2305" max="2305" width="13" style="1" bestFit="1" customWidth="1"/>
    <col min="2306" max="2306" width="6.85546875" style="1" customWidth="1"/>
    <col min="2307" max="2307" width="14.28515625" style="1" customWidth="1"/>
    <col min="2308" max="2308" width="14" style="1" customWidth="1"/>
    <col min="2309" max="2309" width="17.85546875" style="1" customWidth="1"/>
    <col min="2310" max="2310" width="3.5703125" style="1" customWidth="1"/>
    <col min="2311" max="2311" width="13.28515625" style="1" customWidth="1"/>
    <col min="2312" max="2312" width="5.85546875" style="1" customWidth="1"/>
    <col min="2313" max="2313" width="23.28515625" style="1" customWidth="1"/>
    <col min="2314" max="2314" width="17.140625" style="1" customWidth="1"/>
    <col min="2315" max="2315" width="50.5703125" style="1" customWidth="1"/>
    <col min="2316" max="2316" width="28.7109375" style="1" customWidth="1"/>
    <col min="2317" max="2317" width="25.140625" style="1" customWidth="1"/>
    <col min="2318" max="2318" width="36.7109375" style="1" customWidth="1"/>
    <col min="2319" max="2320" width="24.5703125" style="1" customWidth="1"/>
    <col min="2321" max="2321" width="17.85546875" style="1" customWidth="1"/>
    <col min="2322" max="2322" width="27.5703125" style="1" bestFit="1" customWidth="1"/>
    <col min="2323" max="2323" width="37.28515625" style="1" customWidth="1"/>
    <col min="2324" max="2324" width="48.42578125" style="1" customWidth="1"/>
    <col min="2325" max="2325" width="32" style="1" customWidth="1"/>
    <col min="2326" max="2326" width="32.7109375" style="1" customWidth="1"/>
    <col min="2327" max="2327" width="18.5703125" style="1" customWidth="1"/>
    <col min="2328" max="2328" width="16.7109375" style="1" customWidth="1"/>
    <col min="2329" max="2329" width="10.42578125" style="1" customWidth="1"/>
    <col min="2330" max="2330" width="10.5703125" style="1" customWidth="1"/>
    <col min="2331" max="2331" width="9.28515625" style="1" customWidth="1"/>
    <col min="2332" max="2332" width="10.140625" style="1" customWidth="1"/>
    <col min="2333" max="2333" width="8.42578125" style="1" customWidth="1"/>
    <col min="2334" max="2334" width="9.5703125" style="1" customWidth="1"/>
    <col min="2335" max="2335" width="9.28515625" style="1" customWidth="1"/>
    <col min="2336" max="2336" width="8.85546875" style="1" customWidth="1"/>
    <col min="2337" max="2339" width="8" style="1" customWidth="1"/>
    <col min="2340" max="2340" width="8.7109375" style="1" customWidth="1"/>
    <col min="2341" max="2341" width="8.140625" style="1" customWidth="1"/>
    <col min="2342" max="2342" width="10.5703125" style="1" customWidth="1"/>
    <col min="2343" max="2343" width="9.85546875" style="1" customWidth="1"/>
    <col min="2344" max="2344" width="13.140625" style="1" customWidth="1"/>
    <col min="2345" max="2345" width="25.42578125" style="1" customWidth="1"/>
    <col min="2346" max="2346" width="30.85546875" style="1" customWidth="1"/>
    <col min="2347" max="2347" width="27.42578125" style="1" customWidth="1"/>
    <col min="2348" max="2560" width="11.42578125" style="1"/>
    <col min="2561" max="2561" width="13" style="1" bestFit="1" customWidth="1"/>
    <col min="2562" max="2562" width="6.85546875" style="1" customWidth="1"/>
    <col min="2563" max="2563" width="14.28515625" style="1" customWidth="1"/>
    <col min="2564" max="2564" width="14" style="1" customWidth="1"/>
    <col min="2565" max="2565" width="17.85546875" style="1" customWidth="1"/>
    <col min="2566" max="2566" width="3.5703125" style="1" customWidth="1"/>
    <col min="2567" max="2567" width="13.28515625" style="1" customWidth="1"/>
    <col min="2568" max="2568" width="5.85546875" style="1" customWidth="1"/>
    <col min="2569" max="2569" width="23.28515625" style="1" customWidth="1"/>
    <col min="2570" max="2570" width="17.140625" style="1" customWidth="1"/>
    <col min="2571" max="2571" width="50.5703125" style="1" customWidth="1"/>
    <col min="2572" max="2572" width="28.7109375" style="1" customWidth="1"/>
    <col min="2573" max="2573" width="25.140625" style="1" customWidth="1"/>
    <col min="2574" max="2574" width="36.7109375" style="1" customWidth="1"/>
    <col min="2575" max="2576" width="24.5703125" style="1" customWidth="1"/>
    <col min="2577" max="2577" width="17.85546875" style="1" customWidth="1"/>
    <col min="2578" max="2578" width="27.5703125" style="1" bestFit="1" customWidth="1"/>
    <col min="2579" max="2579" width="37.28515625" style="1" customWidth="1"/>
    <col min="2580" max="2580" width="48.42578125" style="1" customWidth="1"/>
    <col min="2581" max="2581" width="32" style="1" customWidth="1"/>
    <col min="2582" max="2582" width="32.7109375" style="1" customWidth="1"/>
    <col min="2583" max="2583" width="18.5703125" style="1" customWidth="1"/>
    <col min="2584" max="2584" width="16.7109375" style="1" customWidth="1"/>
    <col min="2585" max="2585" width="10.42578125" style="1" customWidth="1"/>
    <col min="2586" max="2586" width="10.5703125" style="1" customWidth="1"/>
    <col min="2587" max="2587" width="9.28515625" style="1" customWidth="1"/>
    <col min="2588" max="2588" width="10.140625" style="1" customWidth="1"/>
    <col min="2589" max="2589" width="8.42578125" style="1" customWidth="1"/>
    <col min="2590" max="2590" width="9.5703125" style="1" customWidth="1"/>
    <col min="2591" max="2591" width="9.28515625" style="1" customWidth="1"/>
    <col min="2592" max="2592" width="8.85546875" style="1" customWidth="1"/>
    <col min="2593" max="2595" width="8" style="1" customWidth="1"/>
    <col min="2596" max="2596" width="8.7109375" style="1" customWidth="1"/>
    <col min="2597" max="2597" width="8.140625" style="1" customWidth="1"/>
    <col min="2598" max="2598" width="10.5703125" style="1" customWidth="1"/>
    <col min="2599" max="2599" width="9.85546875" style="1" customWidth="1"/>
    <col min="2600" max="2600" width="13.140625" style="1" customWidth="1"/>
    <col min="2601" max="2601" width="25.42578125" style="1" customWidth="1"/>
    <col min="2602" max="2602" width="30.85546875" style="1" customWidth="1"/>
    <col min="2603" max="2603" width="27.42578125" style="1" customWidth="1"/>
    <col min="2604" max="2816" width="11.42578125" style="1"/>
    <col min="2817" max="2817" width="13" style="1" bestFit="1" customWidth="1"/>
    <col min="2818" max="2818" width="6.85546875" style="1" customWidth="1"/>
    <col min="2819" max="2819" width="14.28515625" style="1" customWidth="1"/>
    <col min="2820" max="2820" width="14" style="1" customWidth="1"/>
    <col min="2821" max="2821" width="17.85546875" style="1" customWidth="1"/>
    <col min="2822" max="2822" width="3.5703125" style="1" customWidth="1"/>
    <col min="2823" max="2823" width="13.28515625" style="1" customWidth="1"/>
    <col min="2824" max="2824" width="5.85546875" style="1" customWidth="1"/>
    <col min="2825" max="2825" width="23.28515625" style="1" customWidth="1"/>
    <col min="2826" max="2826" width="17.140625" style="1" customWidth="1"/>
    <col min="2827" max="2827" width="50.5703125" style="1" customWidth="1"/>
    <col min="2828" max="2828" width="28.7109375" style="1" customWidth="1"/>
    <col min="2829" max="2829" width="25.140625" style="1" customWidth="1"/>
    <col min="2830" max="2830" width="36.7109375" style="1" customWidth="1"/>
    <col min="2831" max="2832" width="24.5703125" style="1" customWidth="1"/>
    <col min="2833" max="2833" width="17.85546875" style="1" customWidth="1"/>
    <col min="2834" max="2834" width="27.5703125" style="1" bestFit="1" customWidth="1"/>
    <col min="2835" max="2835" width="37.28515625" style="1" customWidth="1"/>
    <col min="2836" max="2836" width="48.42578125" style="1" customWidth="1"/>
    <col min="2837" max="2837" width="32" style="1" customWidth="1"/>
    <col min="2838" max="2838" width="32.7109375" style="1" customWidth="1"/>
    <col min="2839" max="2839" width="18.5703125" style="1" customWidth="1"/>
    <col min="2840" max="2840" width="16.7109375" style="1" customWidth="1"/>
    <col min="2841" max="2841" width="10.42578125" style="1" customWidth="1"/>
    <col min="2842" max="2842" width="10.5703125" style="1" customWidth="1"/>
    <col min="2843" max="2843" width="9.28515625" style="1" customWidth="1"/>
    <col min="2844" max="2844" width="10.140625" style="1" customWidth="1"/>
    <col min="2845" max="2845" width="8.42578125" style="1" customWidth="1"/>
    <col min="2846" max="2846" width="9.5703125" style="1" customWidth="1"/>
    <col min="2847" max="2847" width="9.28515625" style="1" customWidth="1"/>
    <col min="2848" max="2848" width="8.85546875" style="1" customWidth="1"/>
    <col min="2849" max="2851" width="8" style="1" customWidth="1"/>
    <col min="2852" max="2852" width="8.7109375" style="1" customWidth="1"/>
    <col min="2853" max="2853" width="8.140625" style="1" customWidth="1"/>
    <col min="2854" max="2854" width="10.5703125" style="1" customWidth="1"/>
    <col min="2855" max="2855" width="9.85546875" style="1" customWidth="1"/>
    <col min="2856" max="2856" width="13.140625" style="1" customWidth="1"/>
    <col min="2857" max="2857" width="25.42578125" style="1" customWidth="1"/>
    <col min="2858" max="2858" width="30.85546875" style="1" customWidth="1"/>
    <col min="2859" max="2859" width="27.42578125" style="1" customWidth="1"/>
    <col min="2860" max="3072" width="11.42578125" style="1"/>
    <col min="3073" max="3073" width="13" style="1" bestFit="1" customWidth="1"/>
    <col min="3074" max="3074" width="6.85546875" style="1" customWidth="1"/>
    <col min="3075" max="3075" width="14.28515625" style="1" customWidth="1"/>
    <col min="3076" max="3076" width="14" style="1" customWidth="1"/>
    <col min="3077" max="3077" width="17.85546875" style="1" customWidth="1"/>
    <col min="3078" max="3078" width="3.5703125" style="1" customWidth="1"/>
    <col min="3079" max="3079" width="13.28515625" style="1" customWidth="1"/>
    <col min="3080" max="3080" width="5.85546875" style="1" customWidth="1"/>
    <col min="3081" max="3081" width="23.28515625" style="1" customWidth="1"/>
    <col min="3082" max="3082" width="17.140625" style="1" customWidth="1"/>
    <col min="3083" max="3083" width="50.5703125" style="1" customWidth="1"/>
    <col min="3084" max="3084" width="28.7109375" style="1" customWidth="1"/>
    <col min="3085" max="3085" width="25.140625" style="1" customWidth="1"/>
    <col min="3086" max="3086" width="36.7109375" style="1" customWidth="1"/>
    <col min="3087" max="3088" width="24.5703125" style="1" customWidth="1"/>
    <col min="3089" max="3089" width="17.85546875" style="1" customWidth="1"/>
    <col min="3090" max="3090" width="27.5703125" style="1" bestFit="1" customWidth="1"/>
    <col min="3091" max="3091" width="37.28515625" style="1" customWidth="1"/>
    <col min="3092" max="3092" width="48.42578125" style="1" customWidth="1"/>
    <col min="3093" max="3093" width="32" style="1" customWidth="1"/>
    <col min="3094" max="3094" width="32.7109375" style="1" customWidth="1"/>
    <col min="3095" max="3095" width="18.5703125" style="1" customWidth="1"/>
    <col min="3096" max="3096" width="16.7109375" style="1" customWidth="1"/>
    <col min="3097" max="3097" width="10.42578125" style="1" customWidth="1"/>
    <col min="3098" max="3098" width="10.5703125" style="1" customWidth="1"/>
    <col min="3099" max="3099" width="9.28515625" style="1" customWidth="1"/>
    <col min="3100" max="3100" width="10.140625" style="1" customWidth="1"/>
    <col min="3101" max="3101" width="8.42578125" style="1" customWidth="1"/>
    <col min="3102" max="3102" width="9.5703125" style="1" customWidth="1"/>
    <col min="3103" max="3103" width="9.28515625" style="1" customWidth="1"/>
    <col min="3104" max="3104" width="8.85546875" style="1" customWidth="1"/>
    <col min="3105" max="3107" width="8" style="1" customWidth="1"/>
    <col min="3108" max="3108" width="8.7109375" style="1" customWidth="1"/>
    <col min="3109" max="3109" width="8.140625" style="1" customWidth="1"/>
    <col min="3110" max="3110" width="10.5703125" style="1" customWidth="1"/>
    <col min="3111" max="3111" width="9.85546875" style="1" customWidth="1"/>
    <col min="3112" max="3112" width="13.140625" style="1" customWidth="1"/>
    <col min="3113" max="3113" width="25.42578125" style="1" customWidth="1"/>
    <col min="3114" max="3114" width="30.85546875" style="1" customWidth="1"/>
    <col min="3115" max="3115" width="27.42578125" style="1" customWidth="1"/>
    <col min="3116" max="3328" width="11.42578125" style="1"/>
    <col min="3329" max="3329" width="13" style="1" bestFit="1" customWidth="1"/>
    <col min="3330" max="3330" width="6.85546875" style="1" customWidth="1"/>
    <col min="3331" max="3331" width="14.28515625" style="1" customWidth="1"/>
    <col min="3332" max="3332" width="14" style="1" customWidth="1"/>
    <col min="3333" max="3333" width="17.85546875" style="1" customWidth="1"/>
    <col min="3334" max="3334" width="3.5703125" style="1" customWidth="1"/>
    <col min="3335" max="3335" width="13.28515625" style="1" customWidth="1"/>
    <col min="3336" max="3336" width="5.85546875" style="1" customWidth="1"/>
    <col min="3337" max="3337" width="23.28515625" style="1" customWidth="1"/>
    <col min="3338" max="3338" width="17.140625" style="1" customWidth="1"/>
    <col min="3339" max="3339" width="50.5703125" style="1" customWidth="1"/>
    <col min="3340" max="3340" width="28.7109375" style="1" customWidth="1"/>
    <col min="3341" max="3341" width="25.140625" style="1" customWidth="1"/>
    <col min="3342" max="3342" width="36.7109375" style="1" customWidth="1"/>
    <col min="3343" max="3344" width="24.5703125" style="1" customWidth="1"/>
    <col min="3345" max="3345" width="17.85546875" style="1" customWidth="1"/>
    <col min="3346" max="3346" width="27.5703125" style="1" bestFit="1" customWidth="1"/>
    <col min="3347" max="3347" width="37.28515625" style="1" customWidth="1"/>
    <col min="3348" max="3348" width="48.42578125" style="1" customWidth="1"/>
    <col min="3349" max="3349" width="32" style="1" customWidth="1"/>
    <col min="3350" max="3350" width="32.7109375" style="1" customWidth="1"/>
    <col min="3351" max="3351" width="18.5703125" style="1" customWidth="1"/>
    <col min="3352" max="3352" width="16.7109375" style="1" customWidth="1"/>
    <col min="3353" max="3353" width="10.42578125" style="1" customWidth="1"/>
    <col min="3354" max="3354" width="10.5703125" style="1" customWidth="1"/>
    <col min="3355" max="3355" width="9.28515625" style="1" customWidth="1"/>
    <col min="3356" max="3356" width="10.140625" style="1" customWidth="1"/>
    <col min="3357" max="3357" width="8.42578125" style="1" customWidth="1"/>
    <col min="3358" max="3358" width="9.5703125" style="1" customWidth="1"/>
    <col min="3359" max="3359" width="9.28515625" style="1" customWidth="1"/>
    <col min="3360" max="3360" width="8.85546875" style="1" customWidth="1"/>
    <col min="3361" max="3363" width="8" style="1" customWidth="1"/>
    <col min="3364" max="3364" width="8.7109375" style="1" customWidth="1"/>
    <col min="3365" max="3365" width="8.140625" style="1" customWidth="1"/>
    <col min="3366" max="3366" width="10.5703125" style="1" customWidth="1"/>
    <col min="3367" max="3367" width="9.85546875" style="1" customWidth="1"/>
    <col min="3368" max="3368" width="13.140625" style="1" customWidth="1"/>
    <col min="3369" max="3369" width="25.42578125" style="1" customWidth="1"/>
    <col min="3370" max="3370" width="30.85546875" style="1" customWidth="1"/>
    <col min="3371" max="3371" width="27.42578125" style="1" customWidth="1"/>
    <col min="3372" max="3584" width="11.42578125" style="1"/>
    <col min="3585" max="3585" width="13" style="1" bestFit="1" customWidth="1"/>
    <col min="3586" max="3586" width="6.85546875" style="1" customWidth="1"/>
    <col min="3587" max="3587" width="14.28515625" style="1" customWidth="1"/>
    <col min="3588" max="3588" width="14" style="1" customWidth="1"/>
    <col min="3589" max="3589" width="17.85546875" style="1" customWidth="1"/>
    <col min="3590" max="3590" width="3.5703125" style="1" customWidth="1"/>
    <col min="3591" max="3591" width="13.28515625" style="1" customWidth="1"/>
    <col min="3592" max="3592" width="5.85546875" style="1" customWidth="1"/>
    <col min="3593" max="3593" width="23.28515625" style="1" customWidth="1"/>
    <col min="3594" max="3594" width="17.140625" style="1" customWidth="1"/>
    <col min="3595" max="3595" width="50.5703125" style="1" customWidth="1"/>
    <col min="3596" max="3596" width="28.7109375" style="1" customWidth="1"/>
    <col min="3597" max="3597" width="25.140625" style="1" customWidth="1"/>
    <col min="3598" max="3598" width="36.7109375" style="1" customWidth="1"/>
    <col min="3599" max="3600" width="24.5703125" style="1" customWidth="1"/>
    <col min="3601" max="3601" width="17.85546875" style="1" customWidth="1"/>
    <col min="3602" max="3602" width="27.5703125" style="1" bestFit="1" customWidth="1"/>
    <col min="3603" max="3603" width="37.28515625" style="1" customWidth="1"/>
    <col min="3604" max="3604" width="48.42578125" style="1" customWidth="1"/>
    <col min="3605" max="3605" width="32" style="1" customWidth="1"/>
    <col min="3606" max="3606" width="32.7109375" style="1" customWidth="1"/>
    <col min="3607" max="3607" width="18.5703125" style="1" customWidth="1"/>
    <col min="3608" max="3608" width="16.7109375" style="1" customWidth="1"/>
    <col min="3609" max="3609" width="10.42578125" style="1" customWidth="1"/>
    <col min="3610" max="3610" width="10.5703125" style="1" customWidth="1"/>
    <col min="3611" max="3611" width="9.28515625" style="1" customWidth="1"/>
    <col min="3612" max="3612" width="10.140625" style="1" customWidth="1"/>
    <col min="3613" max="3613" width="8.42578125" style="1" customWidth="1"/>
    <col min="3614" max="3614" width="9.5703125" style="1" customWidth="1"/>
    <col min="3615" max="3615" width="9.28515625" style="1" customWidth="1"/>
    <col min="3616" max="3616" width="8.85546875" style="1" customWidth="1"/>
    <col min="3617" max="3619" width="8" style="1" customWidth="1"/>
    <col min="3620" max="3620" width="8.7109375" style="1" customWidth="1"/>
    <col min="3621" max="3621" width="8.140625" style="1" customWidth="1"/>
    <col min="3622" max="3622" width="10.5703125" style="1" customWidth="1"/>
    <col min="3623" max="3623" width="9.85546875" style="1" customWidth="1"/>
    <col min="3624" max="3624" width="13.140625" style="1" customWidth="1"/>
    <col min="3625" max="3625" width="25.42578125" style="1" customWidth="1"/>
    <col min="3626" max="3626" width="30.85546875" style="1" customWidth="1"/>
    <col min="3627" max="3627" width="27.42578125" style="1" customWidth="1"/>
    <col min="3628" max="3840" width="11.42578125" style="1"/>
    <col min="3841" max="3841" width="13" style="1" bestFit="1" customWidth="1"/>
    <col min="3842" max="3842" width="6.85546875" style="1" customWidth="1"/>
    <col min="3843" max="3843" width="14.28515625" style="1" customWidth="1"/>
    <col min="3844" max="3844" width="14" style="1" customWidth="1"/>
    <col min="3845" max="3845" width="17.85546875" style="1" customWidth="1"/>
    <col min="3846" max="3846" width="3.5703125" style="1" customWidth="1"/>
    <col min="3847" max="3847" width="13.28515625" style="1" customWidth="1"/>
    <col min="3848" max="3848" width="5.85546875" style="1" customWidth="1"/>
    <col min="3849" max="3849" width="23.28515625" style="1" customWidth="1"/>
    <col min="3850" max="3850" width="17.140625" style="1" customWidth="1"/>
    <col min="3851" max="3851" width="50.5703125" style="1" customWidth="1"/>
    <col min="3852" max="3852" width="28.7109375" style="1" customWidth="1"/>
    <col min="3853" max="3853" width="25.140625" style="1" customWidth="1"/>
    <col min="3854" max="3854" width="36.7109375" style="1" customWidth="1"/>
    <col min="3855" max="3856" width="24.5703125" style="1" customWidth="1"/>
    <col min="3857" max="3857" width="17.85546875" style="1" customWidth="1"/>
    <col min="3858" max="3858" width="27.5703125" style="1" bestFit="1" customWidth="1"/>
    <col min="3859" max="3859" width="37.28515625" style="1" customWidth="1"/>
    <col min="3860" max="3860" width="48.42578125" style="1" customWidth="1"/>
    <col min="3861" max="3861" width="32" style="1" customWidth="1"/>
    <col min="3862" max="3862" width="32.7109375" style="1" customWidth="1"/>
    <col min="3863" max="3863" width="18.5703125" style="1" customWidth="1"/>
    <col min="3864" max="3864" width="16.7109375" style="1" customWidth="1"/>
    <col min="3865" max="3865" width="10.42578125" style="1" customWidth="1"/>
    <col min="3866" max="3866" width="10.5703125" style="1" customWidth="1"/>
    <col min="3867" max="3867" width="9.28515625" style="1" customWidth="1"/>
    <col min="3868" max="3868" width="10.140625" style="1" customWidth="1"/>
    <col min="3869" max="3869" width="8.42578125" style="1" customWidth="1"/>
    <col min="3870" max="3870" width="9.5703125" style="1" customWidth="1"/>
    <col min="3871" max="3871" width="9.28515625" style="1" customWidth="1"/>
    <col min="3872" max="3872" width="8.85546875" style="1" customWidth="1"/>
    <col min="3873" max="3875" width="8" style="1" customWidth="1"/>
    <col min="3876" max="3876" width="8.7109375" style="1" customWidth="1"/>
    <col min="3877" max="3877" width="8.140625" style="1" customWidth="1"/>
    <col min="3878" max="3878" width="10.5703125" style="1" customWidth="1"/>
    <col min="3879" max="3879" width="9.85546875" style="1" customWidth="1"/>
    <col min="3880" max="3880" width="13.140625" style="1" customWidth="1"/>
    <col min="3881" max="3881" width="25.42578125" style="1" customWidth="1"/>
    <col min="3882" max="3882" width="30.85546875" style="1" customWidth="1"/>
    <col min="3883" max="3883" width="27.42578125" style="1" customWidth="1"/>
    <col min="3884" max="4096" width="11.42578125" style="1"/>
    <col min="4097" max="4097" width="13" style="1" bestFit="1" customWidth="1"/>
    <col min="4098" max="4098" width="6.85546875" style="1" customWidth="1"/>
    <col min="4099" max="4099" width="14.28515625" style="1" customWidth="1"/>
    <col min="4100" max="4100" width="14" style="1" customWidth="1"/>
    <col min="4101" max="4101" width="17.85546875" style="1" customWidth="1"/>
    <col min="4102" max="4102" width="3.5703125" style="1" customWidth="1"/>
    <col min="4103" max="4103" width="13.28515625" style="1" customWidth="1"/>
    <col min="4104" max="4104" width="5.85546875" style="1" customWidth="1"/>
    <col min="4105" max="4105" width="23.28515625" style="1" customWidth="1"/>
    <col min="4106" max="4106" width="17.140625" style="1" customWidth="1"/>
    <col min="4107" max="4107" width="50.5703125" style="1" customWidth="1"/>
    <col min="4108" max="4108" width="28.7109375" style="1" customWidth="1"/>
    <col min="4109" max="4109" width="25.140625" style="1" customWidth="1"/>
    <col min="4110" max="4110" width="36.7109375" style="1" customWidth="1"/>
    <col min="4111" max="4112" width="24.5703125" style="1" customWidth="1"/>
    <col min="4113" max="4113" width="17.85546875" style="1" customWidth="1"/>
    <col min="4114" max="4114" width="27.5703125" style="1" bestFit="1" customWidth="1"/>
    <col min="4115" max="4115" width="37.28515625" style="1" customWidth="1"/>
    <col min="4116" max="4116" width="48.42578125" style="1" customWidth="1"/>
    <col min="4117" max="4117" width="32" style="1" customWidth="1"/>
    <col min="4118" max="4118" width="32.7109375" style="1" customWidth="1"/>
    <col min="4119" max="4119" width="18.5703125" style="1" customWidth="1"/>
    <col min="4120" max="4120" width="16.7109375" style="1" customWidth="1"/>
    <col min="4121" max="4121" width="10.42578125" style="1" customWidth="1"/>
    <col min="4122" max="4122" width="10.5703125" style="1" customWidth="1"/>
    <col min="4123" max="4123" width="9.28515625" style="1" customWidth="1"/>
    <col min="4124" max="4124" width="10.140625" style="1" customWidth="1"/>
    <col min="4125" max="4125" width="8.42578125" style="1" customWidth="1"/>
    <col min="4126" max="4126" width="9.5703125" style="1" customWidth="1"/>
    <col min="4127" max="4127" width="9.28515625" style="1" customWidth="1"/>
    <col min="4128" max="4128" width="8.85546875" style="1" customWidth="1"/>
    <col min="4129" max="4131" width="8" style="1" customWidth="1"/>
    <col min="4132" max="4132" width="8.7109375" style="1" customWidth="1"/>
    <col min="4133" max="4133" width="8.140625" style="1" customWidth="1"/>
    <col min="4134" max="4134" width="10.5703125" style="1" customWidth="1"/>
    <col min="4135" max="4135" width="9.85546875" style="1" customWidth="1"/>
    <col min="4136" max="4136" width="13.140625" style="1" customWidth="1"/>
    <col min="4137" max="4137" width="25.42578125" style="1" customWidth="1"/>
    <col min="4138" max="4138" width="30.85546875" style="1" customWidth="1"/>
    <col min="4139" max="4139" width="27.42578125" style="1" customWidth="1"/>
    <col min="4140" max="4352" width="11.42578125" style="1"/>
    <col min="4353" max="4353" width="13" style="1" bestFit="1" customWidth="1"/>
    <col min="4354" max="4354" width="6.85546875" style="1" customWidth="1"/>
    <col min="4355" max="4355" width="14.28515625" style="1" customWidth="1"/>
    <col min="4356" max="4356" width="14" style="1" customWidth="1"/>
    <col min="4357" max="4357" width="17.85546875" style="1" customWidth="1"/>
    <col min="4358" max="4358" width="3.5703125" style="1" customWidth="1"/>
    <col min="4359" max="4359" width="13.28515625" style="1" customWidth="1"/>
    <col min="4360" max="4360" width="5.85546875" style="1" customWidth="1"/>
    <col min="4361" max="4361" width="23.28515625" style="1" customWidth="1"/>
    <col min="4362" max="4362" width="17.140625" style="1" customWidth="1"/>
    <col min="4363" max="4363" width="50.5703125" style="1" customWidth="1"/>
    <col min="4364" max="4364" width="28.7109375" style="1" customWidth="1"/>
    <col min="4365" max="4365" width="25.140625" style="1" customWidth="1"/>
    <col min="4366" max="4366" width="36.7109375" style="1" customWidth="1"/>
    <col min="4367" max="4368" width="24.5703125" style="1" customWidth="1"/>
    <col min="4369" max="4369" width="17.85546875" style="1" customWidth="1"/>
    <col min="4370" max="4370" width="27.5703125" style="1" bestFit="1" customWidth="1"/>
    <col min="4371" max="4371" width="37.28515625" style="1" customWidth="1"/>
    <col min="4372" max="4372" width="48.42578125" style="1" customWidth="1"/>
    <col min="4373" max="4373" width="32" style="1" customWidth="1"/>
    <col min="4374" max="4374" width="32.7109375" style="1" customWidth="1"/>
    <col min="4375" max="4375" width="18.5703125" style="1" customWidth="1"/>
    <col min="4376" max="4376" width="16.7109375" style="1" customWidth="1"/>
    <col min="4377" max="4377" width="10.42578125" style="1" customWidth="1"/>
    <col min="4378" max="4378" width="10.5703125" style="1" customWidth="1"/>
    <col min="4379" max="4379" width="9.28515625" style="1" customWidth="1"/>
    <col min="4380" max="4380" width="10.140625" style="1" customWidth="1"/>
    <col min="4381" max="4381" width="8.42578125" style="1" customWidth="1"/>
    <col min="4382" max="4382" width="9.5703125" style="1" customWidth="1"/>
    <col min="4383" max="4383" width="9.28515625" style="1" customWidth="1"/>
    <col min="4384" max="4384" width="8.85546875" style="1" customWidth="1"/>
    <col min="4385" max="4387" width="8" style="1" customWidth="1"/>
    <col min="4388" max="4388" width="8.7109375" style="1" customWidth="1"/>
    <col min="4389" max="4389" width="8.140625" style="1" customWidth="1"/>
    <col min="4390" max="4390" width="10.5703125" style="1" customWidth="1"/>
    <col min="4391" max="4391" width="9.85546875" style="1" customWidth="1"/>
    <col min="4392" max="4392" width="13.140625" style="1" customWidth="1"/>
    <col min="4393" max="4393" width="25.42578125" style="1" customWidth="1"/>
    <col min="4394" max="4394" width="30.85546875" style="1" customWidth="1"/>
    <col min="4395" max="4395" width="27.42578125" style="1" customWidth="1"/>
    <col min="4396" max="4608" width="11.42578125" style="1"/>
    <col min="4609" max="4609" width="13" style="1" bestFit="1" customWidth="1"/>
    <col min="4610" max="4610" width="6.85546875" style="1" customWidth="1"/>
    <col min="4611" max="4611" width="14.28515625" style="1" customWidth="1"/>
    <col min="4612" max="4612" width="14" style="1" customWidth="1"/>
    <col min="4613" max="4613" width="17.85546875" style="1" customWidth="1"/>
    <col min="4614" max="4614" width="3.5703125" style="1" customWidth="1"/>
    <col min="4615" max="4615" width="13.28515625" style="1" customWidth="1"/>
    <col min="4616" max="4616" width="5.85546875" style="1" customWidth="1"/>
    <col min="4617" max="4617" width="23.28515625" style="1" customWidth="1"/>
    <col min="4618" max="4618" width="17.140625" style="1" customWidth="1"/>
    <col min="4619" max="4619" width="50.5703125" style="1" customWidth="1"/>
    <col min="4620" max="4620" width="28.7109375" style="1" customWidth="1"/>
    <col min="4621" max="4621" width="25.140625" style="1" customWidth="1"/>
    <col min="4622" max="4622" width="36.7109375" style="1" customWidth="1"/>
    <col min="4623" max="4624" width="24.5703125" style="1" customWidth="1"/>
    <col min="4625" max="4625" width="17.85546875" style="1" customWidth="1"/>
    <col min="4626" max="4626" width="27.5703125" style="1" bestFit="1" customWidth="1"/>
    <col min="4627" max="4627" width="37.28515625" style="1" customWidth="1"/>
    <col min="4628" max="4628" width="48.42578125" style="1" customWidth="1"/>
    <col min="4629" max="4629" width="32" style="1" customWidth="1"/>
    <col min="4630" max="4630" width="32.7109375" style="1" customWidth="1"/>
    <col min="4631" max="4631" width="18.5703125" style="1" customWidth="1"/>
    <col min="4632" max="4632" width="16.7109375" style="1" customWidth="1"/>
    <col min="4633" max="4633" width="10.42578125" style="1" customWidth="1"/>
    <col min="4634" max="4634" width="10.5703125" style="1" customWidth="1"/>
    <col min="4635" max="4635" width="9.28515625" style="1" customWidth="1"/>
    <col min="4636" max="4636" width="10.140625" style="1" customWidth="1"/>
    <col min="4637" max="4637" width="8.42578125" style="1" customWidth="1"/>
    <col min="4638" max="4638" width="9.5703125" style="1" customWidth="1"/>
    <col min="4639" max="4639" width="9.28515625" style="1" customWidth="1"/>
    <col min="4640" max="4640" width="8.85546875" style="1" customWidth="1"/>
    <col min="4641" max="4643" width="8" style="1" customWidth="1"/>
    <col min="4644" max="4644" width="8.7109375" style="1" customWidth="1"/>
    <col min="4645" max="4645" width="8.140625" style="1" customWidth="1"/>
    <col min="4646" max="4646" width="10.5703125" style="1" customWidth="1"/>
    <col min="4647" max="4647" width="9.85546875" style="1" customWidth="1"/>
    <col min="4648" max="4648" width="13.140625" style="1" customWidth="1"/>
    <col min="4649" max="4649" width="25.42578125" style="1" customWidth="1"/>
    <col min="4650" max="4650" width="30.85546875" style="1" customWidth="1"/>
    <col min="4651" max="4651" width="27.42578125" style="1" customWidth="1"/>
    <col min="4652" max="4864" width="11.42578125" style="1"/>
    <col min="4865" max="4865" width="13" style="1" bestFit="1" customWidth="1"/>
    <col min="4866" max="4866" width="6.85546875" style="1" customWidth="1"/>
    <col min="4867" max="4867" width="14.28515625" style="1" customWidth="1"/>
    <col min="4868" max="4868" width="14" style="1" customWidth="1"/>
    <col min="4869" max="4869" width="17.85546875" style="1" customWidth="1"/>
    <col min="4870" max="4870" width="3.5703125" style="1" customWidth="1"/>
    <col min="4871" max="4871" width="13.28515625" style="1" customWidth="1"/>
    <col min="4872" max="4872" width="5.85546875" style="1" customWidth="1"/>
    <col min="4873" max="4873" width="23.28515625" style="1" customWidth="1"/>
    <col min="4874" max="4874" width="17.140625" style="1" customWidth="1"/>
    <col min="4875" max="4875" width="50.5703125" style="1" customWidth="1"/>
    <col min="4876" max="4876" width="28.7109375" style="1" customWidth="1"/>
    <col min="4877" max="4877" width="25.140625" style="1" customWidth="1"/>
    <col min="4878" max="4878" width="36.7109375" style="1" customWidth="1"/>
    <col min="4879" max="4880" width="24.5703125" style="1" customWidth="1"/>
    <col min="4881" max="4881" width="17.85546875" style="1" customWidth="1"/>
    <col min="4882" max="4882" width="27.5703125" style="1" bestFit="1" customWidth="1"/>
    <col min="4883" max="4883" width="37.28515625" style="1" customWidth="1"/>
    <col min="4884" max="4884" width="48.42578125" style="1" customWidth="1"/>
    <col min="4885" max="4885" width="32" style="1" customWidth="1"/>
    <col min="4886" max="4886" width="32.7109375" style="1" customWidth="1"/>
    <col min="4887" max="4887" width="18.5703125" style="1" customWidth="1"/>
    <col min="4888" max="4888" width="16.7109375" style="1" customWidth="1"/>
    <col min="4889" max="4889" width="10.42578125" style="1" customWidth="1"/>
    <col min="4890" max="4890" width="10.5703125" style="1" customWidth="1"/>
    <col min="4891" max="4891" width="9.28515625" style="1" customWidth="1"/>
    <col min="4892" max="4892" width="10.140625" style="1" customWidth="1"/>
    <col min="4893" max="4893" width="8.42578125" style="1" customWidth="1"/>
    <col min="4894" max="4894" width="9.5703125" style="1" customWidth="1"/>
    <col min="4895" max="4895" width="9.28515625" style="1" customWidth="1"/>
    <col min="4896" max="4896" width="8.85546875" style="1" customWidth="1"/>
    <col min="4897" max="4899" width="8" style="1" customWidth="1"/>
    <col min="4900" max="4900" width="8.7109375" style="1" customWidth="1"/>
    <col min="4901" max="4901" width="8.140625" style="1" customWidth="1"/>
    <col min="4902" max="4902" width="10.5703125" style="1" customWidth="1"/>
    <col min="4903" max="4903" width="9.85546875" style="1" customWidth="1"/>
    <col min="4904" max="4904" width="13.140625" style="1" customWidth="1"/>
    <col min="4905" max="4905" width="25.42578125" style="1" customWidth="1"/>
    <col min="4906" max="4906" width="30.85546875" style="1" customWidth="1"/>
    <col min="4907" max="4907" width="27.42578125" style="1" customWidth="1"/>
    <col min="4908" max="5120" width="11.42578125" style="1"/>
    <col min="5121" max="5121" width="13" style="1" bestFit="1" customWidth="1"/>
    <col min="5122" max="5122" width="6.85546875" style="1" customWidth="1"/>
    <col min="5123" max="5123" width="14.28515625" style="1" customWidth="1"/>
    <col min="5124" max="5124" width="14" style="1" customWidth="1"/>
    <col min="5125" max="5125" width="17.85546875" style="1" customWidth="1"/>
    <col min="5126" max="5126" width="3.5703125" style="1" customWidth="1"/>
    <col min="5127" max="5127" width="13.28515625" style="1" customWidth="1"/>
    <col min="5128" max="5128" width="5.85546875" style="1" customWidth="1"/>
    <col min="5129" max="5129" width="23.28515625" style="1" customWidth="1"/>
    <col min="5130" max="5130" width="17.140625" style="1" customWidth="1"/>
    <col min="5131" max="5131" width="50.5703125" style="1" customWidth="1"/>
    <col min="5132" max="5132" width="28.7109375" style="1" customWidth="1"/>
    <col min="5133" max="5133" width="25.140625" style="1" customWidth="1"/>
    <col min="5134" max="5134" width="36.7109375" style="1" customWidth="1"/>
    <col min="5135" max="5136" width="24.5703125" style="1" customWidth="1"/>
    <col min="5137" max="5137" width="17.85546875" style="1" customWidth="1"/>
    <col min="5138" max="5138" width="27.5703125" style="1" bestFit="1" customWidth="1"/>
    <col min="5139" max="5139" width="37.28515625" style="1" customWidth="1"/>
    <col min="5140" max="5140" width="48.42578125" style="1" customWidth="1"/>
    <col min="5141" max="5141" width="32" style="1" customWidth="1"/>
    <col min="5142" max="5142" width="32.7109375" style="1" customWidth="1"/>
    <col min="5143" max="5143" width="18.5703125" style="1" customWidth="1"/>
    <col min="5144" max="5144" width="16.7109375" style="1" customWidth="1"/>
    <col min="5145" max="5145" width="10.42578125" style="1" customWidth="1"/>
    <col min="5146" max="5146" width="10.5703125" style="1" customWidth="1"/>
    <col min="5147" max="5147" width="9.28515625" style="1" customWidth="1"/>
    <col min="5148" max="5148" width="10.140625" style="1" customWidth="1"/>
    <col min="5149" max="5149" width="8.42578125" style="1" customWidth="1"/>
    <col min="5150" max="5150" width="9.5703125" style="1" customWidth="1"/>
    <col min="5151" max="5151" width="9.28515625" style="1" customWidth="1"/>
    <col min="5152" max="5152" width="8.85546875" style="1" customWidth="1"/>
    <col min="5153" max="5155" width="8" style="1" customWidth="1"/>
    <col min="5156" max="5156" width="8.7109375" style="1" customWidth="1"/>
    <col min="5157" max="5157" width="8.140625" style="1" customWidth="1"/>
    <col min="5158" max="5158" width="10.5703125" style="1" customWidth="1"/>
    <col min="5159" max="5159" width="9.85546875" style="1" customWidth="1"/>
    <col min="5160" max="5160" width="13.140625" style="1" customWidth="1"/>
    <col min="5161" max="5161" width="25.42578125" style="1" customWidth="1"/>
    <col min="5162" max="5162" width="30.85546875" style="1" customWidth="1"/>
    <col min="5163" max="5163" width="27.42578125" style="1" customWidth="1"/>
    <col min="5164" max="5376" width="11.42578125" style="1"/>
    <col min="5377" max="5377" width="13" style="1" bestFit="1" customWidth="1"/>
    <col min="5378" max="5378" width="6.85546875" style="1" customWidth="1"/>
    <col min="5379" max="5379" width="14.28515625" style="1" customWidth="1"/>
    <col min="5380" max="5380" width="14" style="1" customWidth="1"/>
    <col min="5381" max="5381" width="17.85546875" style="1" customWidth="1"/>
    <col min="5382" max="5382" width="3.5703125" style="1" customWidth="1"/>
    <col min="5383" max="5383" width="13.28515625" style="1" customWidth="1"/>
    <col min="5384" max="5384" width="5.85546875" style="1" customWidth="1"/>
    <col min="5385" max="5385" width="23.28515625" style="1" customWidth="1"/>
    <col min="5386" max="5386" width="17.140625" style="1" customWidth="1"/>
    <col min="5387" max="5387" width="50.5703125" style="1" customWidth="1"/>
    <col min="5388" max="5388" width="28.7109375" style="1" customWidth="1"/>
    <col min="5389" max="5389" width="25.140625" style="1" customWidth="1"/>
    <col min="5390" max="5390" width="36.7109375" style="1" customWidth="1"/>
    <col min="5391" max="5392" width="24.5703125" style="1" customWidth="1"/>
    <col min="5393" max="5393" width="17.85546875" style="1" customWidth="1"/>
    <col min="5394" max="5394" width="27.5703125" style="1" bestFit="1" customWidth="1"/>
    <col min="5395" max="5395" width="37.28515625" style="1" customWidth="1"/>
    <col min="5396" max="5396" width="48.42578125" style="1" customWidth="1"/>
    <col min="5397" max="5397" width="32" style="1" customWidth="1"/>
    <col min="5398" max="5398" width="32.7109375" style="1" customWidth="1"/>
    <col min="5399" max="5399" width="18.5703125" style="1" customWidth="1"/>
    <col min="5400" max="5400" width="16.7109375" style="1" customWidth="1"/>
    <col min="5401" max="5401" width="10.42578125" style="1" customWidth="1"/>
    <col min="5402" max="5402" width="10.5703125" style="1" customWidth="1"/>
    <col min="5403" max="5403" width="9.28515625" style="1" customWidth="1"/>
    <col min="5404" max="5404" width="10.140625" style="1" customWidth="1"/>
    <col min="5405" max="5405" width="8.42578125" style="1" customWidth="1"/>
    <col min="5406" max="5406" width="9.5703125" style="1" customWidth="1"/>
    <col min="5407" max="5407" width="9.28515625" style="1" customWidth="1"/>
    <col min="5408" max="5408" width="8.85546875" style="1" customWidth="1"/>
    <col min="5409" max="5411" width="8" style="1" customWidth="1"/>
    <col min="5412" max="5412" width="8.7109375" style="1" customWidth="1"/>
    <col min="5413" max="5413" width="8.140625" style="1" customWidth="1"/>
    <col min="5414" max="5414" width="10.5703125" style="1" customWidth="1"/>
    <col min="5415" max="5415" width="9.85546875" style="1" customWidth="1"/>
    <col min="5416" max="5416" width="13.140625" style="1" customWidth="1"/>
    <col min="5417" max="5417" width="25.42578125" style="1" customWidth="1"/>
    <col min="5418" max="5418" width="30.85546875" style="1" customWidth="1"/>
    <col min="5419" max="5419" width="27.42578125" style="1" customWidth="1"/>
    <col min="5420" max="5632" width="11.42578125" style="1"/>
    <col min="5633" max="5633" width="13" style="1" bestFit="1" customWidth="1"/>
    <col min="5634" max="5634" width="6.85546875" style="1" customWidth="1"/>
    <col min="5635" max="5635" width="14.28515625" style="1" customWidth="1"/>
    <col min="5636" max="5636" width="14" style="1" customWidth="1"/>
    <col min="5637" max="5637" width="17.85546875" style="1" customWidth="1"/>
    <col min="5638" max="5638" width="3.5703125" style="1" customWidth="1"/>
    <col min="5639" max="5639" width="13.28515625" style="1" customWidth="1"/>
    <col min="5640" max="5640" width="5.85546875" style="1" customWidth="1"/>
    <col min="5641" max="5641" width="23.28515625" style="1" customWidth="1"/>
    <col min="5642" max="5642" width="17.140625" style="1" customWidth="1"/>
    <col min="5643" max="5643" width="50.5703125" style="1" customWidth="1"/>
    <col min="5644" max="5644" width="28.7109375" style="1" customWidth="1"/>
    <col min="5645" max="5645" width="25.140625" style="1" customWidth="1"/>
    <col min="5646" max="5646" width="36.7109375" style="1" customWidth="1"/>
    <col min="5647" max="5648" width="24.5703125" style="1" customWidth="1"/>
    <col min="5649" max="5649" width="17.85546875" style="1" customWidth="1"/>
    <col min="5650" max="5650" width="27.5703125" style="1" bestFit="1" customWidth="1"/>
    <col min="5651" max="5651" width="37.28515625" style="1" customWidth="1"/>
    <col min="5652" max="5652" width="48.42578125" style="1" customWidth="1"/>
    <col min="5653" max="5653" width="32" style="1" customWidth="1"/>
    <col min="5654" max="5654" width="32.7109375" style="1" customWidth="1"/>
    <col min="5655" max="5655" width="18.5703125" style="1" customWidth="1"/>
    <col min="5656" max="5656" width="16.7109375" style="1" customWidth="1"/>
    <col min="5657" max="5657" width="10.42578125" style="1" customWidth="1"/>
    <col min="5658" max="5658" width="10.5703125" style="1" customWidth="1"/>
    <col min="5659" max="5659" width="9.28515625" style="1" customWidth="1"/>
    <col min="5660" max="5660" width="10.140625" style="1" customWidth="1"/>
    <col min="5661" max="5661" width="8.42578125" style="1" customWidth="1"/>
    <col min="5662" max="5662" width="9.5703125" style="1" customWidth="1"/>
    <col min="5663" max="5663" width="9.28515625" style="1" customWidth="1"/>
    <col min="5664" max="5664" width="8.85546875" style="1" customWidth="1"/>
    <col min="5665" max="5667" width="8" style="1" customWidth="1"/>
    <col min="5668" max="5668" width="8.7109375" style="1" customWidth="1"/>
    <col min="5669" max="5669" width="8.140625" style="1" customWidth="1"/>
    <col min="5670" max="5670" width="10.5703125" style="1" customWidth="1"/>
    <col min="5671" max="5671" width="9.85546875" style="1" customWidth="1"/>
    <col min="5672" max="5672" width="13.140625" style="1" customWidth="1"/>
    <col min="5673" max="5673" width="25.42578125" style="1" customWidth="1"/>
    <col min="5674" max="5674" width="30.85546875" style="1" customWidth="1"/>
    <col min="5675" max="5675" width="27.42578125" style="1" customWidth="1"/>
    <col min="5676" max="5888" width="11.42578125" style="1"/>
    <col min="5889" max="5889" width="13" style="1" bestFit="1" customWidth="1"/>
    <col min="5890" max="5890" width="6.85546875" style="1" customWidth="1"/>
    <col min="5891" max="5891" width="14.28515625" style="1" customWidth="1"/>
    <col min="5892" max="5892" width="14" style="1" customWidth="1"/>
    <col min="5893" max="5893" width="17.85546875" style="1" customWidth="1"/>
    <col min="5894" max="5894" width="3.5703125" style="1" customWidth="1"/>
    <col min="5895" max="5895" width="13.28515625" style="1" customWidth="1"/>
    <col min="5896" max="5896" width="5.85546875" style="1" customWidth="1"/>
    <col min="5897" max="5897" width="23.28515625" style="1" customWidth="1"/>
    <col min="5898" max="5898" width="17.140625" style="1" customWidth="1"/>
    <col min="5899" max="5899" width="50.5703125" style="1" customWidth="1"/>
    <col min="5900" max="5900" width="28.7109375" style="1" customWidth="1"/>
    <col min="5901" max="5901" width="25.140625" style="1" customWidth="1"/>
    <col min="5902" max="5902" width="36.7109375" style="1" customWidth="1"/>
    <col min="5903" max="5904" width="24.5703125" style="1" customWidth="1"/>
    <col min="5905" max="5905" width="17.85546875" style="1" customWidth="1"/>
    <col min="5906" max="5906" width="27.5703125" style="1" bestFit="1" customWidth="1"/>
    <col min="5907" max="5907" width="37.28515625" style="1" customWidth="1"/>
    <col min="5908" max="5908" width="48.42578125" style="1" customWidth="1"/>
    <col min="5909" max="5909" width="32" style="1" customWidth="1"/>
    <col min="5910" max="5910" width="32.7109375" style="1" customWidth="1"/>
    <col min="5911" max="5911" width="18.5703125" style="1" customWidth="1"/>
    <col min="5912" max="5912" width="16.7109375" style="1" customWidth="1"/>
    <col min="5913" max="5913" width="10.42578125" style="1" customWidth="1"/>
    <col min="5914" max="5914" width="10.5703125" style="1" customWidth="1"/>
    <col min="5915" max="5915" width="9.28515625" style="1" customWidth="1"/>
    <col min="5916" max="5916" width="10.140625" style="1" customWidth="1"/>
    <col min="5917" max="5917" width="8.42578125" style="1" customWidth="1"/>
    <col min="5918" max="5918" width="9.5703125" style="1" customWidth="1"/>
    <col min="5919" max="5919" width="9.28515625" style="1" customWidth="1"/>
    <col min="5920" max="5920" width="8.85546875" style="1" customWidth="1"/>
    <col min="5921" max="5923" width="8" style="1" customWidth="1"/>
    <col min="5924" max="5924" width="8.7109375" style="1" customWidth="1"/>
    <col min="5925" max="5925" width="8.140625" style="1" customWidth="1"/>
    <col min="5926" max="5926" width="10.5703125" style="1" customWidth="1"/>
    <col min="5927" max="5927" width="9.85546875" style="1" customWidth="1"/>
    <col min="5928" max="5928" width="13.140625" style="1" customWidth="1"/>
    <col min="5929" max="5929" width="25.42578125" style="1" customWidth="1"/>
    <col min="5930" max="5930" width="30.85546875" style="1" customWidth="1"/>
    <col min="5931" max="5931" width="27.42578125" style="1" customWidth="1"/>
    <col min="5932" max="6144" width="11.42578125" style="1"/>
    <col min="6145" max="6145" width="13" style="1" bestFit="1" customWidth="1"/>
    <col min="6146" max="6146" width="6.85546875" style="1" customWidth="1"/>
    <col min="6147" max="6147" width="14.28515625" style="1" customWidth="1"/>
    <col min="6148" max="6148" width="14" style="1" customWidth="1"/>
    <col min="6149" max="6149" width="17.85546875" style="1" customWidth="1"/>
    <col min="6150" max="6150" width="3.5703125" style="1" customWidth="1"/>
    <col min="6151" max="6151" width="13.28515625" style="1" customWidth="1"/>
    <col min="6152" max="6152" width="5.85546875" style="1" customWidth="1"/>
    <col min="6153" max="6153" width="23.28515625" style="1" customWidth="1"/>
    <col min="6154" max="6154" width="17.140625" style="1" customWidth="1"/>
    <col min="6155" max="6155" width="50.5703125" style="1" customWidth="1"/>
    <col min="6156" max="6156" width="28.7109375" style="1" customWidth="1"/>
    <col min="6157" max="6157" width="25.140625" style="1" customWidth="1"/>
    <col min="6158" max="6158" width="36.7109375" style="1" customWidth="1"/>
    <col min="6159" max="6160" width="24.5703125" style="1" customWidth="1"/>
    <col min="6161" max="6161" width="17.85546875" style="1" customWidth="1"/>
    <col min="6162" max="6162" width="27.5703125" style="1" bestFit="1" customWidth="1"/>
    <col min="6163" max="6163" width="37.28515625" style="1" customWidth="1"/>
    <col min="6164" max="6164" width="48.42578125" style="1" customWidth="1"/>
    <col min="6165" max="6165" width="32" style="1" customWidth="1"/>
    <col min="6166" max="6166" width="32.7109375" style="1" customWidth="1"/>
    <col min="6167" max="6167" width="18.5703125" style="1" customWidth="1"/>
    <col min="6168" max="6168" width="16.7109375" style="1" customWidth="1"/>
    <col min="6169" max="6169" width="10.42578125" style="1" customWidth="1"/>
    <col min="6170" max="6170" width="10.5703125" style="1" customWidth="1"/>
    <col min="6171" max="6171" width="9.28515625" style="1" customWidth="1"/>
    <col min="6172" max="6172" width="10.140625" style="1" customWidth="1"/>
    <col min="6173" max="6173" width="8.42578125" style="1" customWidth="1"/>
    <col min="6174" max="6174" width="9.5703125" style="1" customWidth="1"/>
    <col min="6175" max="6175" width="9.28515625" style="1" customWidth="1"/>
    <col min="6176" max="6176" width="8.85546875" style="1" customWidth="1"/>
    <col min="6177" max="6179" width="8" style="1" customWidth="1"/>
    <col min="6180" max="6180" width="8.7109375" style="1" customWidth="1"/>
    <col min="6181" max="6181" width="8.140625" style="1" customWidth="1"/>
    <col min="6182" max="6182" width="10.5703125" style="1" customWidth="1"/>
    <col min="6183" max="6183" width="9.85546875" style="1" customWidth="1"/>
    <col min="6184" max="6184" width="13.140625" style="1" customWidth="1"/>
    <col min="6185" max="6185" width="25.42578125" style="1" customWidth="1"/>
    <col min="6186" max="6186" width="30.85546875" style="1" customWidth="1"/>
    <col min="6187" max="6187" width="27.42578125" style="1" customWidth="1"/>
    <col min="6188" max="6400" width="11.42578125" style="1"/>
    <col min="6401" max="6401" width="13" style="1" bestFit="1" customWidth="1"/>
    <col min="6402" max="6402" width="6.85546875" style="1" customWidth="1"/>
    <col min="6403" max="6403" width="14.28515625" style="1" customWidth="1"/>
    <col min="6404" max="6404" width="14" style="1" customWidth="1"/>
    <col min="6405" max="6405" width="17.85546875" style="1" customWidth="1"/>
    <col min="6406" max="6406" width="3.5703125" style="1" customWidth="1"/>
    <col min="6407" max="6407" width="13.28515625" style="1" customWidth="1"/>
    <col min="6408" max="6408" width="5.85546875" style="1" customWidth="1"/>
    <col min="6409" max="6409" width="23.28515625" style="1" customWidth="1"/>
    <col min="6410" max="6410" width="17.140625" style="1" customWidth="1"/>
    <col min="6411" max="6411" width="50.5703125" style="1" customWidth="1"/>
    <col min="6412" max="6412" width="28.7109375" style="1" customWidth="1"/>
    <col min="6413" max="6413" width="25.140625" style="1" customWidth="1"/>
    <col min="6414" max="6414" width="36.7109375" style="1" customWidth="1"/>
    <col min="6415" max="6416" width="24.5703125" style="1" customWidth="1"/>
    <col min="6417" max="6417" width="17.85546875" style="1" customWidth="1"/>
    <col min="6418" max="6418" width="27.5703125" style="1" bestFit="1" customWidth="1"/>
    <col min="6419" max="6419" width="37.28515625" style="1" customWidth="1"/>
    <col min="6420" max="6420" width="48.42578125" style="1" customWidth="1"/>
    <col min="6421" max="6421" width="32" style="1" customWidth="1"/>
    <col min="6422" max="6422" width="32.7109375" style="1" customWidth="1"/>
    <col min="6423" max="6423" width="18.5703125" style="1" customWidth="1"/>
    <col min="6424" max="6424" width="16.7109375" style="1" customWidth="1"/>
    <col min="6425" max="6425" width="10.42578125" style="1" customWidth="1"/>
    <col min="6426" max="6426" width="10.5703125" style="1" customWidth="1"/>
    <col min="6427" max="6427" width="9.28515625" style="1" customWidth="1"/>
    <col min="6428" max="6428" width="10.140625" style="1" customWidth="1"/>
    <col min="6429" max="6429" width="8.42578125" style="1" customWidth="1"/>
    <col min="6430" max="6430" width="9.5703125" style="1" customWidth="1"/>
    <col min="6431" max="6431" width="9.28515625" style="1" customWidth="1"/>
    <col min="6432" max="6432" width="8.85546875" style="1" customWidth="1"/>
    <col min="6433" max="6435" width="8" style="1" customWidth="1"/>
    <col min="6436" max="6436" width="8.7109375" style="1" customWidth="1"/>
    <col min="6437" max="6437" width="8.140625" style="1" customWidth="1"/>
    <col min="6438" max="6438" width="10.5703125" style="1" customWidth="1"/>
    <col min="6439" max="6439" width="9.85546875" style="1" customWidth="1"/>
    <col min="6440" max="6440" width="13.140625" style="1" customWidth="1"/>
    <col min="6441" max="6441" width="25.42578125" style="1" customWidth="1"/>
    <col min="6442" max="6442" width="30.85546875" style="1" customWidth="1"/>
    <col min="6443" max="6443" width="27.42578125" style="1" customWidth="1"/>
    <col min="6444" max="6656" width="11.42578125" style="1"/>
    <col min="6657" max="6657" width="13" style="1" bestFit="1" customWidth="1"/>
    <col min="6658" max="6658" width="6.85546875" style="1" customWidth="1"/>
    <col min="6659" max="6659" width="14.28515625" style="1" customWidth="1"/>
    <col min="6660" max="6660" width="14" style="1" customWidth="1"/>
    <col min="6661" max="6661" width="17.85546875" style="1" customWidth="1"/>
    <col min="6662" max="6662" width="3.5703125" style="1" customWidth="1"/>
    <col min="6663" max="6663" width="13.28515625" style="1" customWidth="1"/>
    <col min="6664" max="6664" width="5.85546875" style="1" customWidth="1"/>
    <col min="6665" max="6665" width="23.28515625" style="1" customWidth="1"/>
    <col min="6666" max="6666" width="17.140625" style="1" customWidth="1"/>
    <col min="6667" max="6667" width="50.5703125" style="1" customWidth="1"/>
    <col min="6668" max="6668" width="28.7109375" style="1" customWidth="1"/>
    <col min="6669" max="6669" width="25.140625" style="1" customWidth="1"/>
    <col min="6670" max="6670" width="36.7109375" style="1" customWidth="1"/>
    <col min="6671" max="6672" width="24.5703125" style="1" customWidth="1"/>
    <col min="6673" max="6673" width="17.85546875" style="1" customWidth="1"/>
    <col min="6674" max="6674" width="27.5703125" style="1" bestFit="1" customWidth="1"/>
    <col min="6675" max="6675" width="37.28515625" style="1" customWidth="1"/>
    <col min="6676" max="6676" width="48.42578125" style="1" customWidth="1"/>
    <col min="6677" max="6677" width="32" style="1" customWidth="1"/>
    <col min="6678" max="6678" width="32.7109375" style="1" customWidth="1"/>
    <col min="6679" max="6679" width="18.5703125" style="1" customWidth="1"/>
    <col min="6680" max="6680" width="16.7109375" style="1" customWidth="1"/>
    <col min="6681" max="6681" width="10.42578125" style="1" customWidth="1"/>
    <col min="6682" max="6682" width="10.5703125" style="1" customWidth="1"/>
    <col min="6683" max="6683" width="9.28515625" style="1" customWidth="1"/>
    <col min="6684" max="6684" width="10.140625" style="1" customWidth="1"/>
    <col min="6685" max="6685" width="8.42578125" style="1" customWidth="1"/>
    <col min="6686" max="6686" width="9.5703125" style="1" customWidth="1"/>
    <col min="6687" max="6687" width="9.28515625" style="1" customWidth="1"/>
    <col min="6688" max="6688" width="8.85546875" style="1" customWidth="1"/>
    <col min="6689" max="6691" width="8" style="1" customWidth="1"/>
    <col min="6692" max="6692" width="8.7109375" style="1" customWidth="1"/>
    <col min="6693" max="6693" width="8.140625" style="1" customWidth="1"/>
    <col min="6694" max="6694" width="10.5703125" style="1" customWidth="1"/>
    <col min="6695" max="6695" width="9.85546875" style="1" customWidth="1"/>
    <col min="6696" max="6696" width="13.140625" style="1" customWidth="1"/>
    <col min="6697" max="6697" width="25.42578125" style="1" customWidth="1"/>
    <col min="6698" max="6698" width="30.85546875" style="1" customWidth="1"/>
    <col min="6699" max="6699" width="27.42578125" style="1" customWidth="1"/>
    <col min="6700" max="6912" width="11.42578125" style="1"/>
    <col min="6913" max="6913" width="13" style="1" bestFit="1" customWidth="1"/>
    <col min="6914" max="6914" width="6.85546875" style="1" customWidth="1"/>
    <col min="6915" max="6915" width="14.28515625" style="1" customWidth="1"/>
    <col min="6916" max="6916" width="14" style="1" customWidth="1"/>
    <col min="6917" max="6917" width="17.85546875" style="1" customWidth="1"/>
    <col min="6918" max="6918" width="3.5703125" style="1" customWidth="1"/>
    <col min="6919" max="6919" width="13.28515625" style="1" customWidth="1"/>
    <col min="6920" max="6920" width="5.85546875" style="1" customWidth="1"/>
    <col min="6921" max="6921" width="23.28515625" style="1" customWidth="1"/>
    <col min="6922" max="6922" width="17.140625" style="1" customWidth="1"/>
    <col min="6923" max="6923" width="50.5703125" style="1" customWidth="1"/>
    <col min="6924" max="6924" width="28.7109375" style="1" customWidth="1"/>
    <col min="6925" max="6925" width="25.140625" style="1" customWidth="1"/>
    <col min="6926" max="6926" width="36.7109375" style="1" customWidth="1"/>
    <col min="6927" max="6928" width="24.5703125" style="1" customWidth="1"/>
    <col min="6929" max="6929" width="17.85546875" style="1" customWidth="1"/>
    <col min="6930" max="6930" width="27.5703125" style="1" bestFit="1" customWidth="1"/>
    <col min="6931" max="6931" width="37.28515625" style="1" customWidth="1"/>
    <col min="6932" max="6932" width="48.42578125" style="1" customWidth="1"/>
    <col min="6933" max="6933" width="32" style="1" customWidth="1"/>
    <col min="6934" max="6934" width="32.7109375" style="1" customWidth="1"/>
    <col min="6935" max="6935" width="18.5703125" style="1" customWidth="1"/>
    <col min="6936" max="6936" width="16.7109375" style="1" customWidth="1"/>
    <col min="6937" max="6937" width="10.42578125" style="1" customWidth="1"/>
    <col min="6938" max="6938" width="10.5703125" style="1" customWidth="1"/>
    <col min="6939" max="6939" width="9.28515625" style="1" customWidth="1"/>
    <col min="6940" max="6940" width="10.140625" style="1" customWidth="1"/>
    <col min="6941" max="6941" width="8.42578125" style="1" customWidth="1"/>
    <col min="6942" max="6942" width="9.5703125" style="1" customWidth="1"/>
    <col min="6943" max="6943" width="9.28515625" style="1" customWidth="1"/>
    <col min="6944" max="6944" width="8.85546875" style="1" customWidth="1"/>
    <col min="6945" max="6947" width="8" style="1" customWidth="1"/>
    <col min="6948" max="6948" width="8.7109375" style="1" customWidth="1"/>
    <col min="6949" max="6949" width="8.140625" style="1" customWidth="1"/>
    <col min="6950" max="6950" width="10.5703125" style="1" customWidth="1"/>
    <col min="6951" max="6951" width="9.85546875" style="1" customWidth="1"/>
    <col min="6952" max="6952" width="13.140625" style="1" customWidth="1"/>
    <col min="6953" max="6953" width="25.42578125" style="1" customWidth="1"/>
    <col min="6954" max="6954" width="30.85546875" style="1" customWidth="1"/>
    <col min="6955" max="6955" width="27.42578125" style="1" customWidth="1"/>
    <col min="6956" max="7168" width="11.42578125" style="1"/>
    <col min="7169" max="7169" width="13" style="1" bestFit="1" customWidth="1"/>
    <col min="7170" max="7170" width="6.85546875" style="1" customWidth="1"/>
    <col min="7171" max="7171" width="14.28515625" style="1" customWidth="1"/>
    <col min="7172" max="7172" width="14" style="1" customWidth="1"/>
    <col min="7173" max="7173" width="17.85546875" style="1" customWidth="1"/>
    <col min="7174" max="7174" width="3.5703125" style="1" customWidth="1"/>
    <col min="7175" max="7175" width="13.28515625" style="1" customWidth="1"/>
    <col min="7176" max="7176" width="5.85546875" style="1" customWidth="1"/>
    <col min="7177" max="7177" width="23.28515625" style="1" customWidth="1"/>
    <col min="7178" max="7178" width="17.140625" style="1" customWidth="1"/>
    <col min="7179" max="7179" width="50.5703125" style="1" customWidth="1"/>
    <col min="7180" max="7180" width="28.7109375" style="1" customWidth="1"/>
    <col min="7181" max="7181" width="25.140625" style="1" customWidth="1"/>
    <col min="7182" max="7182" width="36.7109375" style="1" customWidth="1"/>
    <col min="7183" max="7184" width="24.5703125" style="1" customWidth="1"/>
    <col min="7185" max="7185" width="17.85546875" style="1" customWidth="1"/>
    <col min="7186" max="7186" width="27.5703125" style="1" bestFit="1" customWidth="1"/>
    <col min="7187" max="7187" width="37.28515625" style="1" customWidth="1"/>
    <col min="7188" max="7188" width="48.42578125" style="1" customWidth="1"/>
    <col min="7189" max="7189" width="32" style="1" customWidth="1"/>
    <col min="7190" max="7190" width="32.7109375" style="1" customWidth="1"/>
    <col min="7191" max="7191" width="18.5703125" style="1" customWidth="1"/>
    <col min="7192" max="7192" width="16.7109375" style="1" customWidth="1"/>
    <col min="7193" max="7193" width="10.42578125" style="1" customWidth="1"/>
    <col min="7194" max="7194" width="10.5703125" style="1" customWidth="1"/>
    <col min="7195" max="7195" width="9.28515625" style="1" customWidth="1"/>
    <col min="7196" max="7196" width="10.140625" style="1" customWidth="1"/>
    <col min="7197" max="7197" width="8.42578125" style="1" customWidth="1"/>
    <col min="7198" max="7198" width="9.5703125" style="1" customWidth="1"/>
    <col min="7199" max="7199" width="9.28515625" style="1" customWidth="1"/>
    <col min="7200" max="7200" width="8.85546875" style="1" customWidth="1"/>
    <col min="7201" max="7203" width="8" style="1" customWidth="1"/>
    <col min="7204" max="7204" width="8.7109375" style="1" customWidth="1"/>
    <col min="7205" max="7205" width="8.140625" style="1" customWidth="1"/>
    <col min="7206" max="7206" width="10.5703125" style="1" customWidth="1"/>
    <col min="7207" max="7207" width="9.85546875" style="1" customWidth="1"/>
    <col min="7208" max="7208" width="13.140625" style="1" customWidth="1"/>
    <col min="7209" max="7209" width="25.42578125" style="1" customWidth="1"/>
    <col min="7210" max="7210" width="30.85546875" style="1" customWidth="1"/>
    <col min="7211" max="7211" width="27.42578125" style="1" customWidth="1"/>
    <col min="7212" max="7424" width="11.42578125" style="1"/>
    <col min="7425" max="7425" width="13" style="1" bestFit="1" customWidth="1"/>
    <col min="7426" max="7426" width="6.85546875" style="1" customWidth="1"/>
    <col min="7427" max="7427" width="14.28515625" style="1" customWidth="1"/>
    <col min="7428" max="7428" width="14" style="1" customWidth="1"/>
    <col min="7429" max="7429" width="17.85546875" style="1" customWidth="1"/>
    <col min="7430" max="7430" width="3.5703125" style="1" customWidth="1"/>
    <col min="7431" max="7431" width="13.28515625" style="1" customWidth="1"/>
    <col min="7432" max="7432" width="5.85546875" style="1" customWidth="1"/>
    <col min="7433" max="7433" width="23.28515625" style="1" customWidth="1"/>
    <col min="7434" max="7434" width="17.140625" style="1" customWidth="1"/>
    <col min="7435" max="7435" width="50.5703125" style="1" customWidth="1"/>
    <col min="7436" max="7436" width="28.7109375" style="1" customWidth="1"/>
    <col min="7437" max="7437" width="25.140625" style="1" customWidth="1"/>
    <col min="7438" max="7438" width="36.7109375" style="1" customWidth="1"/>
    <col min="7439" max="7440" width="24.5703125" style="1" customWidth="1"/>
    <col min="7441" max="7441" width="17.85546875" style="1" customWidth="1"/>
    <col min="7442" max="7442" width="27.5703125" style="1" bestFit="1" customWidth="1"/>
    <col min="7443" max="7443" width="37.28515625" style="1" customWidth="1"/>
    <col min="7444" max="7444" width="48.42578125" style="1" customWidth="1"/>
    <col min="7445" max="7445" width="32" style="1" customWidth="1"/>
    <col min="7446" max="7446" width="32.7109375" style="1" customWidth="1"/>
    <col min="7447" max="7447" width="18.5703125" style="1" customWidth="1"/>
    <col min="7448" max="7448" width="16.7109375" style="1" customWidth="1"/>
    <col min="7449" max="7449" width="10.42578125" style="1" customWidth="1"/>
    <col min="7450" max="7450" width="10.5703125" style="1" customWidth="1"/>
    <col min="7451" max="7451" width="9.28515625" style="1" customWidth="1"/>
    <col min="7452" max="7452" width="10.140625" style="1" customWidth="1"/>
    <col min="7453" max="7453" width="8.42578125" style="1" customWidth="1"/>
    <col min="7454" max="7454" width="9.5703125" style="1" customWidth="1"/>
    <col min="7455" max="7455" width="9.28515625" style="1" customWidth="1"/>
    <col min="7456" max="7456" width="8.85546875" style="1" customWidth="1"/>
    <col min="7457" max="7459" width="8" style="1" customWidth="1"/>
    <col min="7460" max="7460" width="8.7109375" style="1" customWidth="1"/>
    <col min="7461" max="7461" width="8.140625" style="1" customWidth="1"/>
    <col min="7462" max="7462" width="10.5703125" style="1" customWidth="1"/>
    <col min="7463" max="7463" width="9.85546875" style="1" customWidth="1"/>
    <col min="7464" max="7464" width="13.140625" style="1" customWidth="1"/>
    <col min="7465" max="7465" width="25.42578125" style="1" customWidth="1"/>
    <col min="7466" max="7466" width="30.85546875" style="1" customWidth="1"/>
    <col min="7467" max="7467" width="27.42578125" style="1" customWidth="1"/>
    <col min="7468" max="7680" width="11.42578125" style="1"/>
    <col min="7681" max="7681" width="13" style="1" bestFit="1" customWidth="1"/>
    <col min="7682" max="7682" width="6.85546875" style="1" customWidth="1"/>
    <col min="7683" max="7683" width="14.28515625" style="1" customWidth="1"/>
    <col min="7684" max="7684" width="14" style="1" customWidth="1"/>
    <col min="7685" max="7685" width="17.85546875" style="1" customWidth="1"/>
    <col min="7686" max="7686" width="3.5703125" style="1" customWidth="1"/>
    <col min="7687" max="7687" width="13.28515625" style="1" customWidth="1"/>
    <col min="7688" max="7688" width="5.85546875" style="1" customWidth="1"/>
    <col min="7689" max="7689" width="23.28515625" style="1" customWidth="1"/>
    <col min="7690" max="7690" width="17.140625" style="1" customWidth="1"/>
    <col min="7691" max="7691" width="50.5703125" style="1" customWidth="1"/>
    <col min="7692" max="7692" width="28.7109375" style="1" customWidth="1"/>
    <col min="7693" max="7693" width="25.140625" style="1" customWidth="1"/>
    <col min="7694" max="7694" width="36.7109375" style="1" customWidth="1"/>
    <col min="7695" max="7696" width="24.5703125" style="1" customWidth="1"/>
    <col min="7697" max="7697" width="17.85546875" style="1" customWidth="1"/>
    <col min="7698" max="7698" width="27.5703125" style="1" bestFit="1" customWidth="1"/>
    <col min="7699" max="7699" width="37.28515625" style="1" customWidth="1"/>
    <col min="7700" max="7700" width="48.42578125" style="1" customWidth="1"/>
    <col min="7701" max="7701" width="32" style="1" customWidth="1"/>
    <col min="7702" max="7702" width="32.7109375" style="1" customWidth="1"/>
    <col min="7703" max="7703" width="18.5703125" style="1" customWidth="1"/>
    <col min="7704" max="7704" width="16.7109375" style="1" customWidth="1"/>
    <col min="7705" max="7705" width="10.42578125" style="1" customWidth="1"/>
    <col min="7706" max="7706" width="10.5703125" style="1" customWidth="1"/>
    <col min="7707" max="7707" width="9.28515625" style="1" customWidth="1"/>
    <col min="7708" max="7708" width="10.140625" style="1" customWidth="1"/>
    <col min="7709" max="7709" width="8.42578125" style="1" customWidth="1"/>
    <col min="7710" max="7710" width="9.5703125" style="1" customWidth="1"/>
    <col min="7711" max="7711" width="9.28515625" style="1" customWidth="1"/>
    <col min="7712" max="7712" width="8.85546875" style="1" customWidth="1"/>
    <col min="7713" max="7715" width="8" style="1" customWidth="1"/>
    <col min="7716" max="7716" width="8.7109375" style="1" customWidth="1"/>
    <col min="7717" max="7717" width="8.140625" style="1" customWidth="1"/>
    <col min="7718" max="7718" width="10.5703125" style="1" customWidth="1"/>
    <col min="7719" max="7719" width="9.85546875" style="1" customWidth="1"/>
    <col min="7720" max="7720" width="13.140625" style="1" customWidth="1"/>
    <col min="7721" max="7721" width="25.42578125" style="1" customWidth="1"/>
    <col min="7722" max="7722" width="30.85546875" style="1" customWidth="1"/>
    <col min="7723" max="7723" width="27.42578125" style="1" customWidth="1"/>
    <col min="7724" max="7936" width="11.42578125" style="1"/>
    <col min="7937" max="7937" width="13" style="1" bestFit="1" customWidth="1"/>
    <col min="7938" max="7938" width="6.85546875" style="1" customWidth="1"/>
    <col min="7939" max="7939" width="14.28515625" style="1" customWidth="1"/>
    <col min="7940" max="7940" width="14" style="1" customWidth="1"/>
    <col min="7941" max="7941" width="17.85546875" style="1" customWidth="1"/>
    <col min="7942" max="7942" width="3.5703125" style="1" customWidth="1"/>
    <col min="7943" max="7943" width="13.28515625" style="1" customWidth="1"/>
    <col min="7944" max="7944" width="5.85546875" style="1" customWidth="1"/>
    <col min="7945" max="7945" width="23.28515625" style="1" customWidth="1"/>
    <col min="7946" max="7946" width="17.140625" style="1" customWidth="1"/>
    <col min="7947" max="7947" width="50.5703125" style="1" customWidth="1"/>
    <col min="7948" max="7948" width="28.7109375" style="1" customWidth="1"/>
    <col min="7949" max="7949" width="25.140625" style="1" customWidth="1"/>
    <col min="7950" max="7950" width="36.7109375" style="1" customWidth="1"/>
    <col min="7951" max="7952" width="24.5703125" style="1" customWidth="1"/>
    <col min="7953" max="7953" width="17.85546875" style="1" customWidth="1"/>
    <col min="7954" max="7954" width="27.5703125" style="1" bestFit="1" customWidth="1"/>
    <col min="7955" max="7955" width="37.28515625" style="1" customWidth="1"/>
    <col min="7956" max="7956" width="48.42578125" style="1" customWidth="1"/>
    <col min="7957" max="7957" width="32" style="1" customWidth="1"/>
    <col min="7958" max="7958" width="32.7109375" style="1" customWidth="1"/>
    <col min="7959" max="7959" width="18.5703125" style="1" customWidth="1"/>
    <col min="7960" max="7960" width="16.7109375" style="1" customWidth="1"/>
    <col min="7961" max="7961" width="10.42578125" style="1" customWidth="1"/>
    <col min="7962" max="7962" width="10.5703125" style="1" customWidth="1"/>
    <col min="7963" max="7963" width="9.28515625" style="1" customWidth="1"/>
    <col min="7964" max="7964" width="10.140625" style="1" customWidth="1"/>
    <col min="7965" max="7965" width="8.42578125" style="1" customWidth="1"/>
    <col min="7966" max="7966" width="9.5703125" style="1" customWidth="1"/>
    <col min="7967" max="7967" width="9.28515625" style="1" customWidth="1"/>
    <col min="7968" max="7968" width="8.85546875" style="1" customWidth="1"/>
    <col min="7969" max="7971" width="8" style="1" customWidth="1"/>
    <col min="7972" max="7972" width="8.7109375" style="1" customWidth="1"/>
    <col min="7973" max="7973" width="8.140625" style="1" customWidth="1"/>
    <col min="7974" max="7974" width="10.5703125" style="1" customWidth="1"/>
    <col min="7975" max="7975" width="9.85546875" style="1" customWidth="1"/>
    <col min="7976" max="7976" width="13.140625" style="1" customWidth="1"/>
    <col min="7977" max="7977" width="25.42578125" style="1" customWidth="1"/>
    <col min="7978" max="7978" width="30.85546875" style="1" customWidth="1"/>
    <col min="7979" max="7979" width="27.42578125" style="1" customWidth="1"/>
    <col min="7980" max="8192" width="11.42578125" style="1"/>
    <col min="8193" max="8193" width="13" style="1" bestFit="1" customWidth="1"/>
    <col min="8194" max="8194" width="6.85546875" style="1" customWidth="1"/>
    <col min="8195" max="8195" width="14.28515625" style="1" customWidth="1"/>
    <col min="8196" max="8196" width="14" style="1" customWidth="1"/>
    <col min="8197" max="8197" width="17.85546875" style="1" customWidth="1"/>
    <col min="8198" max="8198" width="3.5703125" style="1" customWidth="1"/>
    <col min="8199" max="8199" width="13.28515625" style="1" customWidth="1"/>
    <col min="8200" max="8200" width="5.85546875" style="1" customWidth="1"/>
    <col min="8201" max="8201" width="23.28515625" style="1" customWidth="1"/>
    <col min="8202" max="8202" width="17.140625" style="1" customWidth="1"/>
    <col min="8203" max="8203" width="50.5703125" style="1" customWidth="1"/>
    <col min="8204" max="8204" width="28.7109375" style="1" customWidth="1"/>
    <col min="8205" max="8205" width="25.140625" style="1" customWidth="1"/>
    <col min="8206" max="8206" width="36.7109375" style="1" customWidth="1"/>
    <col min="8207" max="8208" width="24.5703125" style="1" customWidth="1"/>
    <col min="8209" max="8209" width="17.85546875" style="1" customWidth="1"/>
    <col min="8210" max="8210" width="27.5703125" style="1" bestFit="1" customWidth="1"/>
    <col min="8211" max="8211" width="37.28515625" style="1" customWidth="1"/>
    <col min="8212" max="8212" width="48.42578125" style="1" customWidth="1"/>
    <col min="8213" max="8213" width="32" style="1" customWidth="1"/>
    <col min="8214" max="8214" width="32.7109375" style="1" customWidth="1"/>
    <col min="8215" max="8215" width="18.5703125" style="1" customWidth="1"/>
    <col min="8216" max="8216" width="16.7109375" style="1" customWidth="1"/>
    <col min="8217" max="8217" width="10.42578125" style="1" customWidth="1"/>
    <col min="8218" max="8218" width="10.5703125" style="1" customWidth="1"/>
    <col min="8219" max="8219" width="9.28515625" style="1" customWidth="1"/>
    <col min="8220" max="8220" width="10.140625" style="1" customWidth="1"/>
    <col min="8221" max="8221" width="8.42578125" style="1" customWidth="1"/>
    <col min="8222" max="8222" width="9.5703125" style="1" customWidth="1"/>
    <col min="8223" max="8223" width="9.28515625" style="1" customWidth="1"/>
    <col min="8224" max="8224" width="8.85546875" style="1" customWidth="1"/>
    <col min="8225" max="8227" width="8" style="1" customWidth="1"/>
    <col min="8228" max="8228" width="8.7109375" style="1" customWidth="1"/>
    <col min="8229" max="8229" width="8.140625" style="1" customWidth="1"/>
    <col min="8230" max="8230" width="10.5703125" style="1" customWidth="1"/>
    <col min="8231" max="8231" width="9.85546875" style="1" customWidth="1"/>
    <col min="8232" max="8232" width="13.140625" style="1" customWidth="1"/>
    <col min="8233" max="8233" width="25.42578125" style="1" customWidth="1"/>
    <col min="8234" max="8234" width="30.85546875" style="1" customWidth="1"/>
    <col min="8235" max="8235" width="27.42578125" style="1" customWidth="1"/>
    <col min="8236" max="8448" width="11.42578125" style="1"/>
    <col min="8449" max="8449" width="13" style="1" bestFit="1" customWidth="1"/>
    <col min="8450" max="8450" width="6.85546875" style="1" customWidth="1"/>
    <col min="8451" max="8451" width="14.28515625" style="1" customWidth="1"/>
    <col min="8452" max="8452" width="14" style="1" customWidth="1"/>
    <col min="8453" max="8453" width="17.85546875" style="1" customWidth="1"/>
    <col min="8454" max="8454" width="3.5703125" style="1" customWidth="1"/>
    <col min="8455" max="8455" width="13.28515625" style="1" customWidth="1"/>
    <col min="8456" max="8456" width="5.85546875" style="1" customWidth="1"/>
    <col min="8457" max="8457" width="23.28515625" style="1" customWidth="1"/>
    <col min="8458" max="8458" width="17.140625" style="1" customWidth="1"/>
    <col min="8459" max="8459" width="50.5703125" style="1" customWidth="1"/>
    <col min="8460" max="8460" width="28.7109375" style="1" customWidth="1"/>
    <col min="8461" max="8461" width="25.140625" style="1" customWidth="1"/>
    <col min="8462" max="8462" width="36.7109375" style="1" customWidth="1"/>
    <col min="8463" max="8464" width="24.5703125" style="1" customWidth="1"/>
    <col min="8465" max="8465" width="17.85546875" style="1" customWidth="1"/>
    <col min="8466" max="8466" width="27.5703125" style="1" bestFit="1" customWidth="1"/>
    <col min="8467" max="8467" width="37.28515625" style="1" customWidth="1"/>
    <col min="8468" max="8468" width="48.42578125" style="1" customWidth="1"/>
    <col min="8469" max="8469" width="32" style="1" customWidth="1"/>
    <col min="8470" max="8470" width="32.7109375" style="1" customWidth="1"/>
    <col min="8471" max="8471" width="18.5703125" style="1" customWidth="1"/>
    <col min="8472" max="8472" width="16.7109375" style="1" customWidth="1"/>
    <col min="8473" max="8473" width="10.42578125" style="1" customWidth="1"/>
    <col min="8474" max="8474" width="10.5703125" style="1" customWidth="1"/>
    <col min="8475" max="8475" width="9.28515625" style="1" customWidth="1"/>
    <col min="8476" max="8476" width="10.140625" style="1" customWidth="1"/>
    <col min="8477" max="8477" width="8.42578125" style="1" customWidth="1"/>
    <col min="8478" max="8478" width="9.5703125" style="1" customWidth="1"/>
    <col min="8479" max="8479" width="9.28515625" style="1" customWidth="1"/>
    <col min="8480" max="8480" width="8.85546875" style="1" customWidth="1"/>
    <col min="8481" max="8483" width="8" style="1" customWidth="1"/>
    <col min="8484" max="8484" width="8.7109375" style="1" customWidth="1"/>
    <col min="8485" max="8485" width="8.140625" style="1" customWidth="1"/>
    <col min="8486" max="8486" width="10.5703125" style="1" customWidth="1"/>
    <col min="8487" max="8487" width="9.85546875" style="1" customWidth="1"/>
    <col min="8488" max="8488" width="13.140625" style="1" customWidth="1"/>
    <col min="8489" max="8489" width="25.42578125" style="1" customWidth="1"/>
    <col min="8490" max="8490" width="30.85546875" style="1" customWidth="1"/>
    <col min="8491" max="8491" width="27.42578125" style="1" customWidth="1"/>
    <col min="8492" max="8704" width="11.42578125" style="1"/>
    <col min="8705" max="8705" width="13" style="1" bestFit="1" customWidth="1"/>
    <col min="8706" max="8706" width="6.85546875" style="1" customWidth="1"/>
    <col min="8707" max="8707" width="14.28515625" style="1" customWidth="1"/>
    <col min="8708" max="8708" width="14" style="1" customWidth="1"/>
    <col min="8709" max="8709" width="17.85546875" style="1" customWidth="1"/>
    <col min="8710" max="8710" width="3.5703125" style="1" customWidth="1"/>
    <col min="8711" max="8711" width="13.28515625" style="1" customWidth="1"/>
    <col min="8712" max="8712" width="5.85546875" style="1" customWidth="1"/>
    <col min="8713" max="8713" width="23.28515625" style="1" customWidth="1"/>
    <col min="8714" max="8714" width="17.140625" style="1" customWidth="1"/>
    <col min="8715" max="8715" width="50.5703125" style="1" customWidth="1"/>
    <col min="8716" max="8716" width="28.7109375" style="1" customWidth="1"/>
    <col min="8717" max="8717" width="25.140625" style="1" customWidth="1"/>
    <col min="8718" max="8718" width="36.7109375" style="1" customWidth="1"/>
    <col min="8719" max="8720" width="24.5703125" style="1" customWidth="1"/>
    <col min="8721" max="8721" width="17.85546875" style="1" customWidth="1"/>
    <col min="8722" max="8722" width="27.5703125" style="1" bestFit="1" customWidth="1"/>
    <col min="8723" max="8723" width="37.28515625" style="1" customWidth="1"/>
    <col min="8724" max="8724" width="48.42578125" style="1" customWidth="1"/>
    <col min="8725" max="8725" width="32" style="1" customWidth="1"/>
    <col min="8726" max="8726" width="32.7109375" style="1" customWidth="1"/>
    <col min="8727" max="8727" width="18.5703125" style="1" customWidth="1"/>
    <col min="8728" max="8728" width="16.7109375" style="1" customWidth="1"/>
    <col min="8729" max="8729" width="10.42578125" style="1" customWidth="1"/>
    <col min="8730" max="8730" width="10.5703125" style="1" customWidth="1"/>
    <col min="8731" max="8731" width="9.28515625" style="1" customWidth="1"/>
    <col min="8732" max="8732" width="10.140625" style="1" customWidth="1"/>
    <col min="8733" max="8733" width="8.42578125" style="1" customWidth="1"/>
    <col min="8734" max="8734" width="9.5703125" style="1" customWidth="1"/>
    <col min="8735" max="8735" width="9.28515625" style="1" customWidth="1"/>
    <col min="8736" max="8736" width="8.85546875" style="1" customWidth="1"/>
    <col min="8737" max="8739" width="8" style="1" customWidth="1"/>
    <col min="8740" max="8740" width="8.7109375" style="1" customWidth="1"/>
    <col min="8741" max="8741" width="8.140625" style="1" customWidth="1"/>
    <col min="8742" max="8742" width="10.5703125" style="1" customWidth="1"/>
    <col min="8743" max="8743" width="9.85546875" style="1" customWidth="1"/>
    <col min="8744" max="8744" width="13.140625" style="1" customWidth="1"/>
    <col min="8745" max="8745" width="25.42578125" style="1" customWidth="1"/>
    <col min="8746" max="8746" width="30.85546875" style="1" customWidth="1"/>
    <col min="8747" max="8747" width="27.42578125" style="1" customWidth="1"/>
    <col min="8748" max="8960" width="11.42578125" style="1"/>
    <col min="8961" max="8961" width="13" style="1" bestFit="1" customWidth="1"/>
    <col min="8962" max="8962" width="6.85546875" style="1" customWidth="1"/>
    <col min="8963" max="8963" width="14.28515625" style="1" customWidth="1"/>
    <col min="8964" max="8964" width="14" style="1" customWidth="1"/>
    <col min="8965" max="8965" width="17.85546875" style="1" customWidth="1"/>
    <col min="8966" max="8966" width="3.5703125" style="1" customWidth="1"/>
    <col min="8967" max="8967" width="13.28515625" style="1" customWidth="1"/>
    <col min="8968" max="8968" width="5.85546875" style="1" customWidth="1"/>
    <col min="8969" max="8969" width="23.28515625" style="1" customWidth="1"/>
    <col min="8970" max="8970" width="17.140625" style="1" customWidth="1"/>
    <col min="8971" max="8971" width="50.5703125" style="1" customWidth="1"/>
    <col min="8972" max="8972" width="28.7109375" style="1" customWidth="1"/>
    <col min="8973" max="8973" width="25.140625" style="1" customWidth="1"/>
    <col min="8974" max="8974" width="36.7109375" style="1" customWidth="1"/>
    <col min="8975" max="8976" width="24.5703125" style="1" customWidth="1"/>
    <col min="8977" max="8977" width="17.85546875" style="1" customWidth="1"/>
    <col min="8978" max="8978" width="27.5703125" style="1" bestFit="1" customWidth="1"/>
    <col min="8979" max="8979" width="37.28515625" style="1" customWidth="1"/>
    <col min="8980" max="8980" width="48.42578125" style="1" customWidth="1"/>
    <col min="8981" max="8981" width="32" style="1" customWidth="1"/>
    <col min="8982" max="8982" width="32.7109375" style="1" customWidth="1"/>
    <col min="8983" max="8983" width="18.5703125" style="1" customWidth="1"/>
    <col min="8984" max="8984" width="16.7109375" style="1" customWidth="1"/>
    <col min="8985" max="8985" width="10.42578125" style="1" customWidth="1"/>
    <col min="8986" max="8986" width="10.5703125" style="1" customWidth="1"/>
    <col min="8987" max="8987" width="9.28515625" style="1" customWidth="1"/>
    <col min="8988" max="8988" width="10.140625" style="1" customWidth="1"/>
    <col min="8989" max="8989" width="8.42578125" style="1" customWidth="1"/>
    <col min="8990" max="8990" width="9.5703125" style="1" customWidth="1"/>
    <col min="8991" max="8991" width="9.28515625" style="1" customWidth="1"/>
    <col min="8992" max="8992" width="8.85546875" style="1" customWidth="1"/>
    <col min="8993" max="8995" width="8" style="1" customWidth="1"/>
    <col min="8996" max="8996" width="8.7109375" style="1" customWidth="1"/>
    <col min="8997" max="8997" width="8.140625" style="1" customWidth="1"/>
    <col min="8998" max="8998" width="10.5703125" style="1" customWidth="1"/>
    <col min="8999" max="8999" width="9.85546875" style="1" customWidth="1"/>
    <col min="9000" max="9000" width="13.140625" style="1" customWidth="1"/>
    <col min="9001" max="9001" width="25.42578125" style="1" customWidth="1"/>
    <col min="9002" max="9002" width="30.85546875" style="1" customWidth="1"/>
    <col min="9003" max="9003" width="27.42578125" style="1" customWidth="1"/>
    <col min="9004" max="9216" width="11.42578125" style="1"/>
    <col min="9217" max="9217" width="13" style="1" bestFit="1" customWidth="1"/>
    <col min="9218" max="9218" width="6.85546875" style="1" customWidth="1"/>
    <col min="9219" max="9219" width="14.28515625" style="1" customWidth="1"/>
    <col min="9220" max="9220" width="14" style="1" customWidth="1"/>
    <col min="9221" max="9221" width="17.85546875" style="1" customWidth="1"/>
    <col min="9222" max="9222" width="3.5703125" style="1" customWidth="1"/>
    <col min="9223" max="9223" width="13.28515625" style="1" customWidth="1"/>
    <col min="9224" max="9224" width="5.85546875" style="1" customWidth="1"/>
    <col min="9225" max="9225" width="23.28515625" style="1" customWidth="1"/>
    <col min="9226" max="9226" width="17.140625" style="1" customWidth="1"/>
    <col min="9227" max="9227" width="50.5703125" style="1" customWidth="1"/>
    <col min="9228" max="9228" width="28.7109375" style="1" customWidth="1"/>
    <col min="9229" max="9229" width="25.140625" style="1" customWidth="1"/>
    <col min="9230" max="9230" width="36.7109375" style="1" customWidth="1"/>
    <col min="9231" max="9232" width="24.5703125" style="1" customWidth="1"/>
    <col min="9233" max="9233" width="17.85546875" style="1" customWidth="1"/>
    <col min="9234" max="9234" width="27.5703125" style="1" bestFit="1" customWidth="1"/>
    <col min="9235" max="9235" width="37.28515625" style="1" customWidth="1"/>
    <col min="9236" max="9236" width="48.42578125" style="1" customWidth="1"/>
    <col min="9237" max="9237" width="32" style="1" customWidth="1"/>
    <col min="9238" max="9238" width="32.7109375" style="1" customWidth="1"/>
    <col min="9239" max="9239" width="18.5703125" style="1" customWidth="1"/>
    <col min="9240" max="9240" width="16.7109375" style="1" customWidth="1"/>
    <col min="9241" max="9241" width="10.42578125" style="1" customWidth="1"/>
    <col min="9242" max="9242" width="10.5703125" style="1" customWidth="1"/>
    <col min="9243" max="9243" width="9.28515625" style="1" customWidth="1"/>
    <col min="9244" max="9244" width="10.140625" style="1" customWidth="1"/>
    <col min="9245" max="9245" width="8.42578125" style="1" customWidth="1"/>
    <col min="9246" max="9246" width="9.5703125" style="1" customWidth="1"/>
    <col min="9247" max="9247" width="9.28515625" style="1" customWidth="1"/>
    <col min="9248" max="9248" width="8.85546875" style="1" customWidth="1"/>
    <col min="9249" max="9251" width="8" style="1" customWidth="1"/>
    <col min="9252" max="9252" width="8.7109375" style="1" customWidth="1"/>
    <col min="9253" max="9253" width="8.140625" style="1" customWidth="1"/>
    <col min="9254" max="9254" width="10.5703125" style="1" customWidth="1"/>
    <col min="9255" max="9255" width="9.85546875" style="1" customWidth="1"/>
    <col min="9256" max="9256" width="13.140625" style="1" customWidth="1"/>
    <col min="9257" max="9257" width="25.42578125" style="1" customWidth="1"/>
    <col min="9258" max="9258" width="30.85546875" style="1" customWidth="1"/>
    <col min="9259" max="9259" width="27.42578125" style="1" customWidth="1"/>
    <col min="9260" max="9472" width="11.42578125" style="1"/>
    <col min="9473" max="9473" width="13" style="1" bestFit="1" customWidth="1"/>
    <col min="9474" max="9474" width="6.85546875" style="1" customWidth="1"/>
    <col min="9475" max="9475" width="14.28515625" style="1" customWidth="1"/>
    <col min="9476" max="9476" width="14" style="1" customWidth="1"/>
    <col min="9477" max="9477" width="17.85546875" style="1" customWidth="1"/>
    <col min="9478" max="9478" width="3.5703125" style="1" customWidth="1"/>
    <col min="9479" max="9479" width="13.28515625" style="1" customWidth="1"/>
    <col min="9480" max="9480" width="5.85546875" style="1" customWidth="1"/>
    <col min="9481" max="9481" width="23.28515625" style="1" customWidth="1"/>
    <col min="9482" max="9482" width="17.140625" style="1" customWidth="1"/>
    <col min="9483" max="9483" width="50.5703125" style="1" customWidth="1"/>
    <col min="9484" max="9484" width="28.7109375" style="1" customWidth="1"/>
    <col min="9485" max="9485" width="25.140625" style="1" customWidth="1"/>
    <col min="9486" max="9486" width="36.7109375" style="1" customWidth="1"/>
    <col min="9487" max="9488" width="24.5703125" style="1" customWidth="1"/>
    <col min="9489" max="9489" width="17.85546875" style="1" customWidth="1"/>
    <col min="9490" max="9490" width="27.5703125" style="1" bestFit="1" customWidth="1"/>
    <col min="9491" max="9491" width="37.28515625" style="1" customWidth="1"/>
    <col min="9492" max="9492" width="48.42578125" style="1" customWidth="1"/>
    <col min="9493" max="9493" width="32" style="1" customWidth="1"/>
    <col min="9494" max="9494" width="32.7109375" style="1" customWidth="1"/>
    <col min="9495" max="9495" width="18.5703125" style="1" customWidth="1"/>
    <col min="9496" max="9496" width="16.7109375" style="1" customWidth="1"/>
    <col min="9497" max="9497" width="10.42578125" style="1" customWidth="1"/>
    <col min="9498" max="9498" width="10.5703125" style="1" customWidth="1"/>
    <col min="9499" max="9499" width="9.28515625" style="1" customWidth="1"/>
    <col min="9500" max="9500" width="10.140625" style="1" customWidth="1"/>
    <col min="9501" max="9501" width="8.42578125" style="1" customWidth="1"/>
    <col min="9502" max="9502" width="9.5703125" style="1" customWidth="1"/>
    <col min="9503" max="9503" width="9.28515625" style="1" customWidth="1"/>
    <col min="9504" max="9504" width="8.85546875" style="1" customWidth="1"/>
    <col min="9505" max="9507" width="8" style="1" customWidth="1"/>
    <col min="9508" max="9508" width="8.7109375" style="1" customWidth="1"/>
    <col min="9509" max="9509" width="8.140625" style="1" customWidth="1"/>
    <col min="9510" max="9510" width="10.5703125" style="1" customWidth="1"/>
    <col min="9511" max="9511" width="9.85546875" style="1" customWidth="1"/>
    <col min="9512" max="9512" width="13.140625" style="1" customWidth="1"/>
    <col min="9513" max="9513" width="25.42578125" style="1" customWidth="1"/>
    <col min="9514" max="9514" width="30.85546875" style="1" customWidth="1"/>
    <col min="9515" max="9515" width="27.42578125" style="1" customWidth="1"/>
    <col min="9516" max="9728" width="11.42578125" style="1"/>
    <col min="9729" max="9729" width="13" style="1" bestFit="1" customWidth="1"/>
    <col min="9730" max="9730" width="6.85546875" style="1" customWidth="1"/>
    <col min="9731" max="9731" width="14.28515625" style="1" customWidth="1"/>
    <col min="9732" max="9732" width="14" style="1" customWidth="1"/>
    <col min="9733" max="9733" width="17.85546875" style="1" customWidth="1"/>
    <col min="9734" max="9734" width="3.5703125" style="1" customWidth="1"/>
    <col min="9735" max="9735" width="13.28515625" style="1" customWidth="1"/>
    <col min="9736" max="9736" width="5.85546875" style="1" customWidth="1"/>
    <col min="9737" max="9737" width="23.28515625" style="1" customWidth="1"/>
    <col min="9738" max="9738" width="17.140625" style="1" customWidth="1"/>
    <col min="9739" max="9739" width="50.5703125" style="1" customWidth="1"/>
    <col min="9740" max="9740" width="28.7109375" style="1" customWidth="1"/>
    <col min="9741" max="9741" width="25.140625" style="1" customWidth="1"/>
    <col min="9742" max="9742" width="36.7109375" style="1" customWidth="1"/>
    <col min="9743" max="9744" width="24.5703125" style="1" customWidth="1"/>
    <col min="9745" max="9745" width="17.85546875" style="1" customWidth="1"/>
    <col min="9746" max="9746" width="27.5703125" style="1" bestFit="1" customWidth="1"/>
    <col min="9747" max="9747" width="37.28515625" style="1" customWidth="1"/>
    <col min="9748" max="9748" width="48.42578125" style="1" customWidth="1"/>
    <col min="9749" max="9749" width="32" style="1" customWidth="1"/>
    <col min="9750" max="9750" width="32.7109375" style="1" customWidth="1"/>
    <col min="9751" max="9751" width="18.5703125" style="1" customWidth="1"/>
    <col min="9752" max="9752" width="16.7109375" style="1" customWidth="1"/>
    <col min="9753" max="9753" width="10.42578125" style="1" customWidth="1"/>
    <col min="9754" max="9754" width="10.5703125" style="1" customWidth="1"/>
    <col min="9755" max="9755" width="9.28515625" style="1" customWidth="1"/>
    <col min="9756" max="9756" width="10.140625" style="1" customWidth="1"/>
    <col min="9757" max="9757" width="8.42578125" style="1" customWidth="1"/>
    <col min="9758" max="9758" width="9.5703125" style="1" customWidth="1"/>
    <col min="9759" max="9759" width="9.28515625" style="1" customWidth="1"/>
    <col min="9760" max="9760" width="8.85546875" style="1" customWidth="1"/>
    <col min="9761" max="9763" width="8" style="1" customWidth="1"/>
    <col min="9764" max="9764" width="8.7109375" style="1" customWidth="1"/>
    <col min="9765" max="9765" width="8.140625" style="1" customWidth="1"/>
    <col min="9766" max="9766" width="10.5703125" style="1" customWidth="1"/>
    <col min="9767" max="9767" width="9.85546875" style="1" customWidth="1"/>
    <col min="9768" max="9768" width="13.140625" style="1" customWidth="1"/>
    <col min="9769" max="9769" width="25.42578125" style="1" customWidth="1"/>
    <col min="9770" max="9770" width="30.85546875" style="1" customWidth="1"/>
    <col min="9771" max="9771" width="27.42578125" style="1" customWidth="1"/>
    <col min="9772" max="9984" width="11.42578125" style="1"/>
    <col min="9985" max="9985" width="13" style="1" bestFit="1" customWidth="1"/>
    <col min="9986" max="9986" width="6.85546875" style="1" customWidth="1"/>
    <col min="9987" max="9987" width="14.28515625" style="1" customWidth="1"/>
    <col min="9988" max="9988" width="14" style="1" customWidth="1"/>
    <col min="9989" max="9989" width="17.85546875" style="1" customWidth="1"/>
    <col min="9990" max="9990" width="3.5703125" style="1" customWidth="1"/>
    <col min="9991" max="9991" width="13.28515625" style="1" customWidth="1"/>
    <col min="9992" max="9992" width="5.85546875" style="1" customWidth="1"/>
    <col min="9993" max="9993" width="23.28515625" style="1" customWidth="1"/>
    <col min="9994" max="9994" width="17.140625" style="1" customWidth="1"/>
    <col min="9995" max="9995" width="50.5703125" style="1" customWidth="1"/>
    <col min="9996" max="9996" width="28.7109375" style="1" customWidth="1"/>
    <col min="9997" max="9997" width="25.140625" style="1" customWidth="1"/>
    <col min="9998" max="9998" width="36.7109375" style="1" customWidth="1"/>
    <col min="9999" max="10000" width="24.5703125" style="1" customWidth="1"/>
    <col min="10001" max="10001" width="17.85546875" style="1" customWidth="1"/>
    <col min="10002" max="10002" width="27.5703125" style="1" bestFit="1" customWidth="1"/>
    <col min="10003" max="10003" width="37.28515625" style="1" customWidth="1"/>
    <col min="10004" max="10004" width="48.42578125" style="1" customWidth="1"/>
    <col min="10005" max="10005" width="32" style="1" customWidth="1"/>
    <col min="10006" max="10006" width="32.7109375" style="1" customWidth="1"/>
    <col min="10007" max="10007" width="18.5703125" style="1" customWidth="1"/>
    <col min="10008" max="10008" width="16.7109375" style="1" customWidth="1"/>
    <col min="10009" max="10009" width="10.42578125" style="1" customWidth="1"/>
    <col min="10010" max="10010" width="10.5703125" style="1" customWidth="1"/>
    <col min="10011" max="10011" width="9.28515625" style="1" customWidth="1"/>
    <col min="10012" max="10012" width="10.140625" style="1" customWidth="1"/>
    <col min="10013" max="10013" width="8.42578125" style="1" customWidth="1"/>
    <col min="10014" max="10014" width="9.5703125" style="1" customWidth="1"/>
    <col min="10015" max="10015" width="9.28515625" style="1" customWidth="1"/>
    <col min="10016" max="10016" width="8.85546875" style="1" customWidth="1"/>
    <col min="10017" max="10019" width="8" style="1" customWidth="1"/>
    <col min="10020" max="10020" width="8.7109375" style="1" customWidth="1"/>
    <col min="10021" max="10021" width="8.140625" style="1" customWidth="1"/>
    <col min="10022" max="10022" width="10.5703125" style="1" customWidth="1"/>
    <col min="10023" max="10023" width="9.85546875" style="1" customWidth="1"/>
    <col min="10024" max="10024" width="13.140625" style="1" customWidth="1"/>
    <col min="10025" max="10025" width="25.42578125" style="1" customWidth="1"/>
    <col min="10026" max="10026" width="30.85546875" style="1" customWidth="1"/>
    <col min="10027" max="10027" width="27.42578125" style="1" customWidth="1"/>
    <col min="10028" max="10240" width="11.42578125" style="1"/>
    <col min="10241" max="10241" width="13" style="1" bestFit="1" customWidth="1"/>
    <col min="10242" max="10242" width="6.85546875" style="1" customWidth="1"/>
    <col min="10243" max="10243" width="14.28515625" style="1" customWidth="1"/>
    <col min="10244" max="10244" width="14" style="1" customWidth="1"/>
    <col min="10245" max="10245" width="17.85546875" style="1" customWidth="1"/>
    <col min="10246" max="10246" width="3.5703125" style="1" customWidth="1"/>
    <col min="10247" max="10247" width="13.28515625" style="1" customWidth="1"/>
    <col min="10248" max="10248" width="5.85546875" style="1" customWidth="1"/>
    <col min="10249" max="10249" width="23.28515625" style="1" customWidth="1"/>
    <col min="10250" max="10250" width="17.140625" style="1" customWidth="1"/>
    <col min="10251" max="10251" width="50.5703125" style="1" customWidth="1"/>
    <col min="10252" max="10252" width="28.7109375" style="1" customWidth="1"/>
    <col min="10253" max="10253" width="25.140625" style="1" customWidth="1"/>
    <col min="10254" max="10254" width="36.7109375" style="1" customWidth="1"/>
    <col min="10255" max="10256" width="24.5703125" style="1" customWidth="1"/>
    <col min="10257" max="10257" width="17.85546875" style="1" customWidth="1"/>
    <col min="10258" max="10258" width="27.5703125" style="1" bestFit="1" customWidth="1"/>
    <col min="10259" max="10259" width="37.28515625" style="1" customWidth="1"/>
    <col min="10260" max="10260" width="48.42578125" style="1" customWidth="1"/>
    <col min="10261" max="10261" width="32" style="1" customWidth="1"/>
    <col min="10262" max="10262" width="32.7109375" style="1" customWidth="1"/>
    <col min="10263" max="10263" width="18.5703125" style="1" customWidth="1"/>
    <col min="10264" max="10264" width="16.7109375" style="1" customWidth="1"/>
    <col min="10265" max="10265" width="10.42578125" style="1" customWidth="1"/>
    <col min="10266" max="10266" width="10.5703125" style="1" customWidth="1"/>
    <col min="10267" max="10267" width="9.28515625" style="1" customWidth="1"/>
    <col min="10268" max="10268" width="10.140625" style="1" customWidth="1"/>
    <col min="10269" max="10269" width="8.42578125" style="1" customWidth="1"/>
    <col min="10270" max="10270" width="9.5703125" style="1" customWidth="1"/>
    <col min="10271" max="10271" width="9.28515625" style="1" customWidth="1"/>
    <col min="10272" max="10272" width="8.85546875" style="1" customWidth="1"/>
    <col min="10273" max="10275" width="8" style="1" customWidth="1"/>
    <col min="10276" max="10276" width="8.7109375" style="1" customWidth="1"/>
    <col min="10277" max="10277" width="8.140625" style="1" customWidth="1"/>
    <col min="10278" max="10278" width="10.5703125" style="1" customWidth="1"/>
    <col min="10279" max="10279" width="9.85546875" style="1" customWidth="1"/>
    <col min="10280" max="10280" width="13.140625" style="1" customWidth="1"/>
    <col min="10281" max="10281" width="25.42578125" style="1" customWidth="1"/>
    <col min="10282" max="10282" width="30.85546875" style="1" customWidth="1"/>
    <col min="10283" max="10283" width="27.42578125" style="1" customWidth="1"/>
    <col min="10284" max="10496" width="11.42578125" style="1"/>
    <col min="10497" max="10497" width="13" style="1" bestFit="1" customWidth="1"/>
    <col min="10498" max="10498" width="6.85546875" style="1" customWidth="1"/>
    <col min="10499" max="10499" width="14.28515625" style="1" customWidth="1"/>
    <col min="10500" max="10500" width="14" style="1" customWidth="1"/>
    <col min="10501" max="10501" width="17.85546875" style="1" customWidth="1"/>
    <col min="10502" max="10502" width="3.5703125" style="1" customWidth="1"/>
    <col min="10503" max="10503" width="13.28515625" style="1" customWidth="1"/>
    <col min="10504" max="10504" width="5.85546875" style="1" customWidth="1"/>
    <col min="10505" max="10505" width="23.28515625" style="1" customWidth="1"/>
    <col min="10506" max="10506" width="17.140625" style="1" customWidth="1"/>
    <col min="10507" max="10507" width="50.5703125" style="1" customWidth="1"/>
    <col min="10508" max="10508" width="28.7109375" style="1" customWidth="1"/>
    <col min="10509" max="10509" width="25.140625" style="1" customWidth="1"/>
    <col min="10510" max="10510" width="36.7109375" style="1" customWidth="1"/>
    <col min="10511" max="10512" width="24.5703125" style="1" customWidth="1"/>
    <col min="10513" max="10513" width="17.85546875" style="1" customWidth="1"/>
    <col min="10514" max="10514" width="27.5703125" style="1" bestFit="1" customWidth="1"/>
    <col min="10515" max="10515" width="37.28515625" style="1" customWidth="1"/>
    <col min="10516" max="10516" width="48.42578125" style="1" customWidth="1"/>
    <col min="10517" max="10517" width="32" style="1" customWidth="1"/>
    <col min="10518" max="10518" width="32.7109375" style="1" customWidth="1"/>
    <col min="10519" max="10519" width="18.5703125" style="1" customWidth="1"/>
    <col min="10520" max="10520" width="16.7109375" style="1" customWidth="1"/>
    <col min="10521" max="10521" width="10.42578125" style="1" customWidth="1"/>
    <col min="10522" max="10522" width="10.5703125" style="1" customWidth="1"/>
    <col min="10523" max="10523" width="9.28515625" style="1" customWidth="1"/>
    <col min="10524" max="10524" width="10.140625" style="1" customWidth="1"/>
    <col min="10525" max="10525" width="8.42578125" style="1" customWidth="1"/>
    <col min="10526" max="10526" width="9.5703125" style="1" customWidth="1"/>
    <col min="10527" max="10527" width="9.28515625" style="1" customWidth="1"/>
    <col min="10528" max="10528" width="8.85546875" style="1" customWidth="1"/>
    <col min="10529" max="10531" width="8" style="1" customWidth="1"/>
    <col min="10532" max="10532" width="8.7109375" style="1" customWidth="1"/>
    <col min="10533" max="10533" width="8.140625" style="1" customWidth="1"/>
    <col min="10534" max="10534" width="10.5703125" style="1" customWidth="1"/>
    <col min="10535" max="10535" width="9.85546875" style="1" customWidth="1"/>
    <col min="10536" max="10536" width="13.140625" style="1" customWidth="1"/>
    <col min="10537" max="10537" width="25.42578125" style="1" customWidth="1"/>
    <col min="10538" max="10538" width="30.85546875" style="1" customWidth="1"/>
    <col min="10539" max="10539" width="27.42578125" style="1" customWidth="1"/>
    <col min="10540" max="10752" width="11.42578125" style="1"/>
    <col min="10753" max="10753" width="13" style="1" bestFit="1" customWidth="1"/>
    <col min="10754" max="10754" width="6.85546875" style="1" customWidth="1"/>
    <col min="10755" max="10755" width="14.28515625" style="1" customWidth="1"/>
    <col min="10756" max="10756" width="14" style="1" customWidth="1"/>
    <col min="10757" max="10757" width="17.85546875" style="1" customWidth="1"/>
    <col min="10758" max="10758" width="3.5703125" style="1" customWidth="1"/>
    <col min="10759" max="10759" width="13.28515625" style="1" customWidth="1"/>
    <col min="10760" max="10760" width="5.85546875" style="1" customWidth="1"/>
    <col min="10761" max="10761" width="23.28515625" style="1" customWidth="1"/>
    <col min="10762" max="10762" width="17.140625" style="1" customWidth="1"/>
    <col min="10763" max="10763" width="50.5703125" style="1" customWidth="1"/>
    <col min="10764" max="10764" width="28.7109375" style="1" customWidth="1"/>
    <col min="10765" max="10765" width="25.140625" style="1" customWidth="1"/>
    <col min="10766" max="10766" width="36.7109375" style="1" customWidth="1"/>
    <col min="10767" max="10768" width="24.5703125" style="1" customWidth="1"/>
    <col min="10769" max="10769" width="17.85546875" style="1" customWidth="1"/>
    <col min="10770" max="10770" width="27.5703125" style="1" bestFit="1" customWidth="1"/>
    <col min="10771" max="10771" width="37.28515625" style="1" customWidth="1"/>
    <col min="10772" max="10772" width="48.42578125" style="1" customWidth="1"/>
    <col min="10773" max="10773" width="32" style="1" customWidth="1"/>
    <col min="10774" max="10774" width="32.7109375" style="1" customWidth="1"/>
    <col min="10775" max="10775" width="18.5703125" style="1" customWidth="1"/>
    <col min="10776" max="10776" width="16.7109375" style="1" customWidth="1"/>
    <col min="10777" max="10777" width="10.42578125" style="1" customWidth="1"/>
    <col min="10778" max="10778" width="10.5703125" style="1" customWidth="1"/>
    <col min="10779" max="10779" width="9.28515625" style="1" customWidth="1"/>
    <col min="10780" max="10780" width="10.140625" style="1" customWidth="1"/>
    <col min="10781" max="10781" width="8.42578125" style="1" customWidth="1"/>
    <col min="10782" max="10782" width="9.5703125" style="1" customWidth="1"/>
    <col min="10783" max="10783" width="9.28515625" style="1" customWidth="1"/>
    <col min="10784" max="10784" width="8.85546875" style="1" customWidth="1"/>
    <col min="10785" max="10787" width="8" style="1" customWidth="1"/>
    <col min="10788" max="10788" width="8.7109375" style="1" customWidth="1"/>
    <col min="10789" max="10789" width="8.140625" style="1" customWidth="1"/>
    <col min="10790" max="10790" width="10.5703125" style="1" customWidth="1"/>
    <col min="10791" max="10791" width="9.85546875" style="1" customWidth="1"/>
    <col min="10792" max="10792" width="13.140625" style="1" customWidth="1"/>
    <col min="10793" max="10793" width="25.42578125" style="1" customWidth="1"/>
    <col min="10794" max="10794" width="30.85546875" style="1" customWidth="1"/>
    <col min="10795" max="10795" width="27.42578125" style="1" customWidth="1"/>
    <col min="10796" max="11008" width="11.42578125" style="1"/>
    <col min="11009" max="11009" width="13" style="1" bestFit="1" customWidth="1"/>
    <col min="11010" max="11010" width="6.85546875" style="1" customWidth="1"/>
    <col min="11011" max="11011" width="14.28515625" style="1" customWidth="1"/>
    <col min="11012" max="11012" width="14" style="1" customWidth="1"/>
    <col min="11013" max="11013" width="17.85546875" style="1" customWidth="1"/>
    <col min="11014" max="11014" width="3.5703125" style="1" customWidth="1"/>
    <col min="11015" max="11015" width="13.28515625" style="1" customWidth="1"/>
    <col min="11016" max="11016" width="5.85546875" style="1" customWidth="1"/>
    <col min="11017" max="11017" width="23.28515625" style="1" customWidth="1"/>
    <col min="11018" max="11018" width="17.140625" style="1" customWidth="1"/>
    <col min="11019" max="11019" width="50.5703125" style="1" customWidth="1"/>
    <col min="11020" max="11020" width="28.7109375" style="1" customWidth="1"/>
    <col min="11021" max="11021" width="25.140625" style="1" customWidth="1"/>
    <col min="11022" max="11022" width="36.7109375" style="1" customWidth="1"/>
    <col min="11023" max="11024" width="24.5703125" style="1" customWidth="1"/>
    <col min="11025" max="11025" width="17.85546875" style="1" customWidth="1"/>
    <col min="11026" max="11026" width="27.5703125" style="1" bestFit="1" customWidth="1"/>
    <col min="11027" max="11027" width="37.28515625" style="1" customWidth="1"/>
    <col min="11028" max="11028" width="48.42578125" style="1" customWidth="1"/>
    <col min="11029" max="11029" width="32" style="1" customWidth="1"/>
    <col min="11030" max="11030" width="32.7109375" style="1" customWidth="1"/>
    <col min="11031" max="11031" width="18.5703125" style="1" customWidth="1"/>
    <col min="11032" max="11032" width="16.7109375" style="1" customWidth="1"/>
    <col min="11033" max="11033" width="10.42578125" style="1" customWidth="1"/>
    <col min="11034" max="11034" width="10.5703125" style="1" customWidth="1"/>
    <col min="11035" max="11035" width="9.28515625" style="1" customWidth="1"/>
    <col min="11036" max="11036" width="10.140625" style="1" customWidth="1"/>
    <col min="11037" max="11037" width="8.42578125" style="1" customWidth="1"/>
    <col min="11038" max="11038" width="9.5703125" style="1" customWidth="1"/>
    <col min="11039" max="11039" width="9.28515625" style="1" customWidth="1"/>
    <col min="11040" max="11040" width="8.85546875" style="1" customWidth="1"/>
    <col min="11041" max="11043" width="8" style="1" customWidth="1"/>
    <col min="11044" max="11044" width="8.7109375" style="1" customWidth="1"/>
    <col min="11045" max="11045" width="8.140625" style="1" customWidth="1"/>
    <col min="11046" max="11046" width="10.5703125" style="1" customWidth="1"/>
    <col min="11047" max="11047" width="9.85546875" style="1" customWidth="1"/>
    <col min="11048" max="11048" width="13.140625" style="1" customWidth="1"/>
    <col min="11049" max="11049" width="25.42578125" style="1" customWidth="1"/>
    <col min="11050" max="11050" width="30.85546875" style="1" customWidth="1"/>
    <col min="11051" max="11051" width="27.42578125" style="1" customWidth="1"/>
    <col min="11052" max="11264" width="11.42578125" style="1"/>
    <col min="11265" max="11265" width="13" style="1" bestFit="1" customWidth="1"/>
    <col min="11266" max="11266" width="6.85546875" style="1" customWidth="1"/>
    <col min="11267" max="11267" width="14.28515625" style="1" customWidth="1"/>
    <col min="11268" max="11268" width="14" style="1" customWidth="1"/>
    <col min="11269" max="11269" width="17.85546875" style="1" customWidth="1"/>
    <col min="11270" max="11270" width="3.5703125" style="1" customWidth="1"/>
    <col min="11271" max="11271" width="13.28515625" style="1" customWidth="1"/>
    <col min="11272" max="11272" width="5.85546875" style="1" customWidth="1"/>
    <col min="11273" max="11273" width="23.28515625" style="1" customWidth="1"/>
    <col min="11274" max="11274" width="17.140625" style="1" customWidth="1"/>
    <col min="11275" max="11275" width="50.5703125" style="1" customWidth="1"/>
    <col min="11276" max="11276" width="28.7109375" style="1" customWidth="1"/>
    <col min="11277" max="11277" width="25.140625" style="1" customWidth="1"/>
    <col min="11278" max="11278" width="36.7109375" style="1" customWidth="1"/>
    <col min="11279" max="11280" width="24.5703125" style="1" customWidth="1"/>
    <col min="11281" max="11281" width="17.85546875" style="1" customWidth="1"/>
    <col min="11282" max="11282" width="27.5703125" style="1" bestFit="1" customWidth="1"/>
    <col min="11283" max="11283" width="37.28515625" style="1" customWidth="1"/>
    <col min="11284" max="11284" width="48.42578125" style="1" customWidth="1"/>
    <col min="11285" max="11285" width="32" style="1" customWidth="1"/>
    <col min="11286" max="11286" width="32.7109375" style="1" customWidth="1"/>
    <col min="11287" max="11287" width="18.5703125" style="1" customWidth="1"/>
    <col min="11288" max="11288" width="16.7109375" style="1" customWidth="1"/>
    <col min="11289" max="11289" width="10.42578125" style="1" customWidth="1"/>
    <col min="11290" max="11290" width="10.5703125" style="1" customWidth="1"/>
    <col min="11291" max="11291" width="9.28515625" style="1" customWidth="1"/>
    <col min="11292" max="11292" width="10.140625" style="1" customWidth="1"/>
    <col min="11293" max="11293" width="8.42578125" style="1" customWidth="1"/>
    <col min="11294" max="11294" width="9.5703125" style="1" customWidth="1"/>
    <col min="11295" max="11295" width="9.28515625" style="1" customWidth="1"/>
    <col min="11296" max="11296" width="8.85546875" style="1" customWidth="1"/>
    <col min="11297" max="11299" width="8" style="1" customWidth="1"/>
    <col min="11300" max="11300" width="8.7109375" style="1" customWidth="1"/>
    <col min="11301" max="11301" width="8.140625" style="1" customWidth="1"/>
    <col min="11302" max="11302" width="10.5703125" style="1" customWidth="1"/>
    <col min="11303" max="11303" width="9.85546875" style="1" customWidth="1"/>
    <col min="11304" max="11304" width="13.140625" style="1" customWidth="1"/>
    <col min="11305" max="11305" width="25.42578125" style="1" customWidth="1"/>
    <col min="11306" max="11306" width="30.85546875" style="1" customWidth="1"/>
    <col min="11307" max="11307" width="27.42578125" style="1" customWidth="1"/>
    <col min="11308" max="11520" width="11.42578125" style="1"/>
    <col min="11521" max="11521" width="13" style="1" bestFit="1" customWidth="1"/>
    <col min="11522" max="11522" width="6.85546875" style="1" customWidth="1"/>
    <col min="11523" max="11523" width="14.28515625" style="1" customWidth="1"/>
    <col min="11524" max="11524" width="14" style="1" customWidth="1"/>
    <col min="11525" max="11525" width="17.85546875" style="1" customWidth="1"/>
    <col min="11526" max="11526" width="3.5703125" style="1" customWidth="1"/>
    <col min="11527" max="11527" width="13.28515625" style="1" customWidth="1"/>
    <col min="11528" max="11528" width="5.85546875" style="1" customWidth="1"/>
    <col min="11529" max="11529" width="23.28515625" style="1" customWidth="1"/>
    <col min="11530" max="11530" width="17.140625" style="1" customWidth="1"/>
    <col min="11531" max="11531" width="50.5703125" style="1" customWidth="1"/>
    <col min="11532" max="11532" width="28.7109375" style="1" customWidth="1"/>
    <col min="11533" max="11533" width="25.140625" style="1" customWidth="1"/>
    <col min="11534" max="11534" width="36.7109375" style="1" customWidth="1"/>
    <col min="11535" max="11536" width="24.5703125" style="1" customWidth="1"/>
    <col min="11537" max="11537" width="17.85546875" style="1" customWidth="1"/>
    <col min="11538" max="11538" width="27.5703125" style="1" bestFit="1" customWidth="1"/>
    <col min="11539" max="11539" width="37.28515625" style="1" customWidth="1"/>
    <col min="11540" max="11540" width="48.42578125" style="1" customWidth="1"/>
    <col min="11541" max="11541" width="32" style="1" customWidth="1"/>
    <col min="11542" max="11542" width="32.7109375" style="1" customWidth="1"/>
    <col min="11543" max="11543" width="18.5703125" style="1" customWidth="1"/>
    <col min="11544" max="11544" width="16.7109375" style="1" customWidth="1"/>
    <col min="11545" max="11545" width="10.42578125" style="1" customWidth="1"/>
    <col min="11546" max="11546" width="10.5703125" style="1" customWidth="1"/>
    <col min="11547" max="11547" width="9.28515625" style="1" customWidth="1"/>
    <col min="11548" max="11548" width="10.140625" style="1" customWidth="1"/>
    <col min="11549" max="11549" width="8.42578125" style="1" customWidth="1"/>
    <col min="11550" max="11550" width="9.5703125" style="1" customWidth="1"/>
    <col min="11551" max="11551" width="9.28515625" style="1" customWidth="1"/>
    <col min="11552" max="11552" width="8.85546875" style="1" customWidth="1"/>
    <col min="11553" max="11555" width="8" style="1" customWidth="1"/>
    <col min="11556" max="11556" width="8.7109375" style="1" customWidth="1"/>
    <col min="11557" max="11557" width="8.140625" style="1" customWidth="1"/>
    <col min="11558" max="11558" width="10.5703125" style="1" customWidth="1"/>
    <col min="11559" max="11559" width="9.85546875" style="1" customWidth="1"/>
    <col min="11560" max="11560" width="13.140625" style="1" customWidth="1"/>
    <col min="11561" max="11561" width="25.42578125" style="1" customWidth="1"/>
    <col min="11562" max="11562" width="30.85546875" style="1" customWidth="1"/>
    <col min="11563" max="11563" width="27.42578125" style="1" customWidth="1"/>
    <col min="11564" max="11776" width="11.42578125" style="1"/>
    <col min="11777" max="11777" width="13" style="1" bestFit="1" customWidth="1"/>
    <col min="11778" max="11778" width="6.85546875" style="1" customWidth="1"/>
    <col min="11779" max="11779" width="14.28515625" style="1" customWidth="1"/>
    <col min="11780" max="11780" width="14" style="1" customWidth="1"/>
    <col min="11781" max="11781" width="17.85546875" style="1" customWidth="1"/>
    <col min="11782" max="11782" width="3.5703125" style="1" customWidth="1"/>
    <col min="11783" max="11783" width="13.28515625" style="1" customWidth="1"/>
    <col min="11784" max="11784" width="5.85546875" style="1" customWidth="1"/>
    <col min="11785" max="11785" width="23.28515625" style="1" customWidth="1"/>
    <col min="11786" max="11786" width="17.140625" style="1" customWidth="1"/>
    <col min="11787" max="11787" width="50.5703125" style="1" customWidth="1"/>
    <col min="11788" max="11788" width="28.7109375" style="1" customWidth="1"/>
    <col min="11789" max="11789" width="25.140625" style="1" customWidth="1"/>
    <col min="11790" max="11790" width="36.7109375" style="1" customWidth="1"/>
    <col min="11791" max="11792" width="24.5703125" style="1" customWidth="1"/>
    <col min="11793" max="11793" width="17.85546875" style="1" customWidth="1"/>
    <col min="11794" max="11794" width="27.5703125" style="1" bestFit="1" customWidth="1"/>
    <col min="11795" max="11795" width="37.28515625" style="1" customWidth="1"/>
    <col min="11796" max="11796" width="48.42578125" style="1" customWidth="1"/>
    <col min="11797" max="11797" width="32" style="1" customWidth="1"/>
    <col min="11798" max="11798" width="32.7109375" style="1" customWidth="1"/>
    <col min="11799" max="11799" width="18.5703125" style="1" customWidth="1"/>
    <col min="11800" max="11800" width="16.7109375" style="1" customWidth="1"/>
    <col min="11801" max="11801" width="10.42578125" style="1" customWidth="1"/>
    <col min="11802" max="11802" width="10.5703125" style="1" customWidth="1"/>
    <col min="11803" max="11803" width="9.28515625" style="1" customWidth="1"/>
    <col min="11804" max="11804" width="10.140625" style="1" customWidth="1"/>
    <col min="11805" max="11805" width="8.42578125" style="1" customWidth="1"/>
    <col min="11806" max="11806" width="9.5703125" style="1" customWidth="1"/>
    <col min="11807" max="11807" width="9.28515625" style="1" customWidth="1"/>
    <col min="11808" max="11808" width="8.85546875" style="1" customWidth="1"/>
    <col min="11809" max="11811" width="8" style="1" customWidth="1"/>
    <col min="11812" max="11812" width="8.7109375" style="1" customWidth="1"/>
    <col min="11813" max="11813" width="8.140625" style="1" customWidth="1"/>
    <col min="11814" max="11814" width="10.5703125" style="1" customWidth="1"/>
    <col min="11815" max="11815" width="9.85546875" style="1" customWidth="1"/>
    <col min="11816" max="11816" width="13.140625" style="1" customWidth="1"/>
    <col min="11817" max="11817" width="25.42578125" style="1" customWidth="1"/>
    <col min="11818" max="11818" width="30.85546875" style="1" customWidth="1"/>
    <col min="11819" max="11819" width="27.42578125" style="1" customWidth="1"/>
    <col min="11820" max="12032" width="11.42578125" style="1"/>
    <col min="12033" max="12033" width="13" style="1" bestFit="1" customWidth="1"/>
    <col min="12034" max="12034" width="6.85546875" style="1" customWidth="1"/>
    <col min="12035" max="12035" width="14.28515625" style="1" customWidth="1"/>
    <col min="12036" max="12036" width="14" style="1" customWidth="1"/>
    <col min="12037" max="12037" width="17.85546875" style="1" customWidth="1"/>
    <col min="12038" max="12038" width="3.5703125" style="1" customWidth="1"/>
    <col min="12039" max="12039" width="13.28515625" style="1" customWidth="1"/>
    <col min="12040" max="12040" width="5.85546875" style="1" customWidth="1"/>
    <col min="12041" max="12041" width="23.28515625" style="1" customWidth="1"/>
    <col min="12042" max="12042" width="17.140625" style="1" customWidth="1"/>
    <col min="12043" max="12043" width="50.5703125" style="1" customWidth="1"/>
    <col min="12044" max="12044" width="28.7109375" style="1" customWidth="1"/>
    <col min="12045" max="12045" width="25.140625" style="1" customWidth="1"/>
    <col min="12046" max="12046" width="36.7109375" style="1" customWidth="1"/>
    <col min="12047" max="12048" width="24.5703125" style="1" customWidth="1"/>
    <col min="12049" max="12049" width="17.85546875" style="1" customWidth="1"/>
    <col min="12050" max="12050" width="27.5703125" style="1" bestFit="1" customWidth="1"/>
    <col min="12051" max="12051" width="37.28515625" style="1" customWidth="1"/>
    <col min="12052" max="12052" width="48.42578125" style="1" customWidth="1"/>
    <col min="12053" max="12053" width="32" style="1" customWidth="1"/>
    <col min="12054" max="12054" width="32.7109375" style="1" customWidth="1"/>
    <col min="12055" max="12055" width="18.5703125" style="1" customWidth="1"/>
    <col min="12056" max="12056" width="16.7109375" style="1" customWidth="1"/>
    <col min="12057" max="12057" width="10.42578125" style="1" customWidth="1"/>
    <col min="12058" max="12058" width="10.5703125" style="1" customWidth="1"/>
    <col min="12059" max="12059" width="9.28515625" style="1" customWidth="1"/>
    <col min="12060" max="12060" width="10.140625" style="1" customWidth="1"/>
    <col min="12061" max="12061" width="8.42578125" style="1" customWidth="1"/>
    <col min="12062" max="12062" width="9.5703125" style="1" customWidth="1"/>
    <col min="12063" max="12063" width="9.28515625" style="1" customWidth="1"/>
    <col min="12064" max="12064" width="8.85546875" style="1" customWidth="1"/>
    <col min="12065" max="12067" width="8" style="1" customWidth="1"/>
    <col min="12068" max="12068" width="8.7109375" style="1" customWidth="1"/>
    <col min="12069" max="12069" width="8.140625" style="1" customWidth="1"/>
    <col min="12070" max="12070" width="10.5703125" style="1" customWidth="1"/>
    <col min="12071" max="12071" width="9.85546875" style="1" customWidth="1"/>
    <col min="12072" max="12072" width="13.140625" style="1" customWidth="1"/>
    <col min="12073" max="12073" width="25.42578125" style="1" customWidth="1"/>
    <col min="12074" max="12074" width="30.85546875" style="1" customWidth="1"/>
    <col min="12075" max="12075" width="27.42578125" style="1" customWidth="1"/>
    <col min="12076" max="12288" width="11.42578125" style="1"/>
    <col min="12289" max="12289" width="13" style="1" bestFit="1" customWidth="1"/>
    <col min="12290" max="12290" width="6.85546875" style="1" customWidth="1"/>
    <col min="12291" max="12291" width="14.28515625" style="1" customWidth="1"/>
    <col min="12292" max="12292" width="14" style="1" customWidth="1"/>
    <col min="12293" max="12293" width="17.85546875" style="1" customWidth="1"/>
    <col min="12294" max="12294" width="3.5703125" style="1" customWidth="1"/>
    <col min="12295" max="12295" width="13.28515625" style="1" customWidth="1"/>
    <col min="12296" max="12296" width="5.85546875" style="1" customWidth="1"/>
    <col min="12297" max="12297" width="23.28515625" style="1" customWidth="1"/>
    <col min="12298" max="12298" width="17.140625" style="1" customWidth="1"/>
    <col min="12299" max="12299" width="50.5703125" style="1" customWidth="1"/>
    <col min="12300" max="12300" width="28.7109375" style="1" customWidth="1"/>
    <col min="12301" max="12301" width="25.140625" style="1" customWidth="1"/>
    <col min="12302" max="12302" width="36.7109375" style="1" customWidth="1"/>
    <col min="12303" max="12304" width="24.5703125" style="1" customWidth="1"/>
    <col min="12305" max="12305" width="17.85546875" style="1" customWidth="1"/>
    <col min="12306" max="12306" width="27.5703125" style="1" bestFit="1" customWidth="1"/>
    <col min="12307" max="12307" width="37.28515625" style="1" customWidth="1"/>
    <col min="12308" max="12308" width="48.42578125" style="1" customWidth="1"/>
    <col min="12309" max="12309" width="32" style="1" customWidth="1"/>
    <col min="12310" max="12310" width="32.7109375" style="1" customWidth="1"/>
    <col min="12311" max="12311" width="18.5703125" style="1" customWidth="1"/>
    <col min="12312" max="12312" width="16.7109375" style="1" customWidth="1"/>
    <col min="12313" max="12313" width="10.42578125" style="1" customWidth="1"/>
    <col min="12314" max="12314" width="10.5703125" style="1" customWidth="1"/>
    <col min="12315" max="12315" width="9.28515625" style="1" customWidth="1"/>
    <col min="12316" max="12316" width="10.140625" style="1" customWidth="1"/>
    <col min="12317" max="12317" width="8.42578125" style="1" customWidth="1"/>
    <col min="12318" max="12318" width="9.5703125" style="1" customWidth="1"/>
    <col min="12319" max="12319" width="9.28515625" style="1" customWidth="1"/>
    <col min="12320" max="12320" width="8.85546875" style="1" customWidth="1"/>
    <col min="12321" max="12323" width="8" style="1" customWidth="1"/>
    <col min="12324" max="12324" width="8.7109375" style="1" customWidth="1"/>
    <col min="12325" max="12325" width="8.140625" style="1" customWidth="1"/>
    <col min="12326" max="12326" width="10.5703125" style="1" customWidth="1"/>
    <col min="12327" max="12327" width="9.85546875" style="1" customWidth="1"/>
    <col min="12328" max="12328" width="13.140625" style="1" customWidth="1"/>
    <col min="12329" max="12329" width="25.42578125" style="1" customWidth="1"/>
    <col min="12330" max="12330" width="30.85546875" style="1" customWidth="1"/>
    <col min="12331" max="12331" width="27.42578125" style="1" customWidth="1"/>
    <col min="12332" max="12544" width="11.42578125" style="1"/>
    <col min="12545" max="12545" width="13" style="1" bestFit="1" customWidth="1"/>
    <col min="12546" max="12546" width="6.85546875" style="1" customWidth="1"/>
    <col min="12547" max="12547" width="14.28515625" style="1" customWidth="1"/>
    <col min="12548" max="12548" width="14" style="1" customWidth="1"/>
    <col min="12549" max="12549" width="17.85546875" style="1" customWidth="1"/>
    <col min="12550" max="12550" width="3.5703125" style="1" customWidth="1"/>
    <col min="12551" max="12551" width="13.28515625" style="1" customWidth="1"/>
    <col min="12552" max="12552" width="5.85546875" style="1" customWidth="1"/>
    <col min="12553" max="12553" width="23.28515625" style="1" customWidth="1"/>
    <col min="12554" max="12554" width="17.140625" style="1" customWidth="1"/>
    <col min="12555" max="12555" width="50.5703125" style="1" customWidth="1"/>
    <col min="12556" max="12556" width="28.7109375" style="1" customWidth="1"/>
    <col min="12557" max="12557" width="25.140625" style="1" customWidth="1"/>
    <col min="12558" max="12558" width="36.7109375" style="1" customWidth="1"/>
    <col min="12559" max="12560" width="24.5703125" style="1" customWidth="1"/>
    <col min="12561" max="12561" width="17.85546875" style="1" customWidth="1"/>
    <col min="12562" max="12562" width="27.5703125" style="1" bestFit="1" customWidth="1"/>
    <col min="12563" max="12563" width="37.28515625" style="1" customWidth="1"/>
    <col min="12564" max="12564" width="48.42578125" style="1" customWidth="1"/>
    <col min="12565" max="12565" width="32" style="1" customWidth="1"/>
    <col min="12566" max="12566" width="32.7109375" style="1" customWidth="1"/>
    <col min="12567" max="12567" width="18.5703125" style="1" customWidth="1"/>
    <col min="12568" max="12568" width="16.7109375" style="1" customWidth="1"/>
    <col min="12569" max="12569" width="10.42578125" style="1" customWidth="1"/>
    <col min="12570" max="12570" width="10.5703125" style="1" customWidth="1"/>
    <col min="12571" max="12571" width="9.28515625" style="1" customWidth="1"/>
    <col min="12572" max="12572" width="10.140625" style="1" customWidth="1"/>
    <col min="12573" max="12573" width="8.42578125" style="1" customWidth="1"/>
    <col min="12574" max="12574" width="9.5703125" style="1" customWidth="1"/>
    <col min="12575" max="12575" width="9.28515625" style="1" customWidth="1"/>
    <col min="12576" max="12576" width="8.85546875" style="1" customWidth="1"/>
    <col min="12577" max="12579" width="8" style="1" customWidth="1"/>
    <col min="12580" max="12580" width="8.7109375" style="1" customWidth="1"/>
    <col min="12581" max="12581" width="8.140625" style="1" customWidth="1"/>
    <col min="12582" max="12582" width="10.5703125" style="1" customWidth="1"/>
    <col min="12583" max="12583" width="9.85546875" style="1" customWidth="1"/>
    <col min="12584" max="12584" width="13.140625" style="1" customWidth="1"/>
    <col min="12585" max="12585" width="25.42578125" style="1" customWidth="1"/>
    <col min="12586" max="12586" width="30.85546875" style="1" customWidth="1"/>
    <col min="12587" max="12587" width="27.42578125" style="1" customWidth="1"/>
    <col min="12588" max="12800" width="11.42578125" style="1"/>
    <col min="12801" max="12801" width="13" style="1" bestFit="1" customWidth="1"/>
    <col min="12802" max="12802" width="6.85546875" style="1" customWidth="1"/>
    <col min="12803" max="12803" width="14.28515625" style="1" customWidth="1"/>
    <col min="12804" max="12804" width="14" style="1" customWidth="1"/>
    <col min="12805" max="12805" width="17.85546875" style="1" customWidth="1"/>
    <col min="12806" max="12806" width="3.5703125" style="1" customWidth="1"/>
    <col min="12807" max="12807" width="13.28515625" style="1" customWidth="1"/>
    <col min="12808" max="12808" width="5.85546875" style="1" customWidth="1"/>
    <col min="12809" max="12809" width="23.28515625" style="1" customWidth="1"/>
    <col min="12810" max="12810" width="17.140625" style="1" customWidth="1"/>
    <col min="12811" max="12811" width="50.5703125" style="1" customWidth="1"/>
    <col min="12812" max="12812" width="28.7109375" style="1" customWidth="1"/>
    <col min="12813" max="12813" width="25.140625" style="1" customWidth="1"/>
    <col min="12814" max="12814" width="36.7109375" style="1" customWidth="1"/>
    <col min="12815" max="12816" width="24.5703125" style="1" customWidth="1"/>
    <col min="12817" max="12817" width="17.85546875" style="1" customWidth="1"/>
    <col min="12818" max="12818" width="27.5703125" style="1" bestFit="1" customWidth="1"/>
    <col min="12819" max="12819" width="37.28515625" style="1" customWidth="1"/>
    <col min="12820" max="12820" width="48.42578125" style="1" customWidth="1"/>
    <col min="12821" max="12821" width="32" style="1" customWidth="1"/>
    <col min="12822" max="12822" width="32.7109375" style="1" customWidth="1"/>
    <col min="12823" max="12823" width="18.5703125" style="1" customWidth="1"/>
    <col min="12824" max="12824" width="16.7109375" style="1" customWidth="1"/>
    <col min="12825" max="12825" width="10.42578125" style="1" customWidth="1"/>
    <col min="12826" max="12826" width="10.5703125" style="1" customWidth="1"/>
    <col min="12827" max="12827" width="9.28515625" style="1" customWidth="1"/>
    <col min="12828" max="12828" width="10.140625" style="1" customWidth="1"/>
    <col min="12829" max="12829" width="8.42578125" style="1" customWidth="1"/>
    <col min="12830" max="12830" width="9.5703125" style="1" customWidth="1"/>
    <col min="12831" max="12831" width="9.28515625" style="1" customWidth="1"/>
    <col min="12832" max="12832" width="8.85546875" style="1" customWidth="1"/>
    <col min="12833" max="12835" width="8" style="1" customWidth="1"/>
    <col min="12836" max="12836" width="8.7109375" style="1" customWidth="1"/>
    <col min="12837" max="12837" width="8.140625" style="1" customWidth="1"/>
    <col min="12838" max="12838" width="10.5703125" style="1" customWidth="1"/>
    <col min="12839" max="12839" width="9.85546875" style="1" customWidth="1"/>
    <col min="12840" max="12840" width="13.140625" style="1" customWidth="1"/>
    <col min="12841" max="12841" width="25.42578125" style="1" customWidth="1"/>
    <col min="12842" max="12842" width="30.85546875" style="1" customWidth="1"/>
    <col min="12843" max="12843" width="27.42578125" style="1" customWidth="1"/>
    <col min="12844" max="13056" width="11.42578125" style="1"/>
    <col min="13057" max="13057" width="13" style="1" bestFit="1" customWidth="1"/>
    <col min="13058" max="13058" width="6.85546875" style="1" customWidth="1"/>
    <col min="13059" max="13059" width="14.28515625" style="1" customWidth="1"/>
    <col min="13060" max="13060" width="14" style="1" customWidth="1"/>
    <col min="13061" max="13061" width="17.85546875" style="1" customWidth="1"/>
    <col min="13062" max="13062" width="3.5703125" style="1" customWidth="1"/>
    <col min="13063" max="13063" width="13.28515625" style="1" customWidth="1"/>
    <col min="13064" max="13064" width="5.85546875" style="1" customWidth="1"/>
    <col min="13065" max="13065" width="23.28515625" style="1" customWidth="1"/>
    <col min="13066" max="13066" width="17.140625" style="1" customWidth="1"/>
    <col min="13067" max="13067" width="50.5703125" style="1" customWidth="1"/>
    <col min="13068" max="13068" width="28.7109375" style="1" customWidth="1"/>
    <col min="13069" max="13069" width="25.140625" style="1" customWidth="1"/>
    <col min="13070" max="13070" width="36.7109375" style="1" customWidth="1"/>
    <col min="13071" max="13072" width="24.5703125" style="1" customWidth="1"/>
    <col min="13073" max="13073" width="17.85546875" style="1" customWidth="1"/>
    <col min="13074" max="13074" width="27.5703125" style="1" bestFit="1" customWidth="1"/>
    <col min="13075" max="13075" width="37.28515625" style="1" customWidth="1"/>
    <col min="13076" max="13076" width="48.42578125" style="1" customWidth="1"/>
    <col min="13077" max="13077" width="32" style="1" customWidth="1"/>
    <col min="13078" max="13078" width="32.7109375" style="1" customWidth="1"/>
    <col min="13079" max="13079" width="18.5703125" style="1" customWidth="1"/>
    <col min="13080" max="13080" width="16.7109375" style="1" customWidth="1"/>
    <col min="13081" max="13081" width="10.42578125" style="1" customWidth="1"/>
    <col min="13082" max="13082" width="10.5703125" style="1" customWidth="1"/>
    <col min="13083" max="13083" width="9.28515625" style="1" customWidth="1"/>
    <col min="13084" max="13084" width="10.140625" style="1" customWidth="1"/>
    <col min="13085" max="13085" width="8.42578125" style="1" customWidth="1"/>
    <col min="13086" max="13086" width="9.5703125" style="1" customWidth="1"/>
    <col min="13087" max="13087" width="9.28515625" style="1" customWidth="1"/>
    <col min="13088" max="13088" width="8.85546875" style="1" customWidth="1"/>
    <col min="13089" max="13091" width="8" style="1" customWidth="1"/>
    <col min="13092" max="13092" width="8.7109375" style="1" customWidth="1"/>
    <col min="13093" max="13093" width="8.140625" style="1" customWidth="1"/>
    <col min="13094" max="13094" width="10.5703125" style="1" customWidth="1"/>
    <col min="13095" max="13095" width="9.85546875" style="1" customWidth="1"/>
    <col min="13096" max="13096" width="13.140625" style="1" customWidth="1"/>
    <col min="13097" max="13097" width="25.42578125" style="1" customWidth="1"/>
    <col min="13098" max="13098" width="30.85546875" style="1" customWidth="1"/>
    <col min="13099" max="13099" width="27.42578125" style="1" customWidth="1"/>
    <col min="13100" max="13312" width="11.42578125" style="1"/>
    <col min="13313" max="13313" width="13" style="1" bestFit="1" customWidth="1"/>
    <col min="13314" max="13314" width="6.85546875" style="1" customWidth="1"/>
    <col min="13315" max="13315" width="14.28515625" style="1" customWidth="1"/>
    <col min="13316" max="13316" width="14" style="1" customWidth="1"/>
    <col min="13317" max="13317" width="17.85546875" style="1" customWidth="1"/>
    <col min="13318" max="13318" width="3.5703125" style="1" customWidth="1"/>
    <col min="13319" max="13319" width="13.28515625" style="1" customWidth="1"/>
    <col min="13320" max="13320" width="5.85546875" style="1" customWidth="1"/>
    <col min="13321" max="13321" width="23.28515625" style="1" customWidth="1"/>
    <col min="13322" max="13322" width="17.140625" style="1" customWidth="1"/>
    <col min="13323" max="13323" width="50.5703125" style="1" customWidth="1"/>
    <col min="13324" max="13324" width="28.7109375" style="1" customWidth="1"/>
    <col min="13325" max="13325" width="25.140625" style="1" customWidth="1"/>
    <col min="13326" max="13326" width="36.7109375" style="1" customWidth="1"/>
    <col min="13327" max="13328" width="24.5703125" style="1" customWidth="1"/>
    <col min="13329" max="13329" width="17.85546875" style="1" customWidth="1"/>
    <col min="13330" max="13330" width="27.5703125" style="1" bestFit="1" customWidth="1"/>
    <col min="13331" max="13331" width="37.28515625" style="1" customWidth="1"/>
    <col min="13332" max="13332" width="48.42578125" style="1" customWidth="1"/>
    <col min="13333" max="13333" width="32" style="1" customWidth="1"/>
    <col min="13334" max="13334" width="32.7109375" style="1" customWidth="1"/>
    <col min="13335" max="13335" width="18.5703125" style="1" customWidth="1"/>
    <col min="13336" max="13336" width="16.7109375" style="1" customWidth="1"/>
    <col min="13337" max="13337" width="10.42578125" style="1" customWidth="1"/>
    <col min="13338" max="13338" width="10.5703125" style="1" customWidth="1"/>
    <col min="13339" max="13339" width="9.28515625" style="1" customWidth="1"/>
    <col min="13340" max="13340" width="10.140625" style="1" customWidth="1"/>
    <col min="13341" max="13341" width="8.42578125" style="1" customWidth="1"/>
    <col min="13342" max="13342" width="9.5703125" style="1" customWidth="1"/>
    <col min="13343" max="13343" width="9.28515625" style="1" customWidth="1"/>
    <col min="13344" max="13344" width="8.85546875" style="1" customWidth="1"/>
    <col min="13345" max="13347" width="8" style="1" customWidth="1"/>
    <col min="13348" max="13348" width="8.7109375" style="1" customWidth="1"/>
    <col min="13349" max="13349" width="8.140625" style="1" customWidth="1"/>
    <col min="13350" max="13350" width="10.5703125" style="1" customWidth="1"/>
    <col min="13351" max="13351" width="9.85546875" style="1" customWidth="1"/>
    <col min="13352" max="13352" width="13.140625" style="1" customWidth="1"/>
    <col min="13353" max="13353" width="25.42578125" style="1" customWidth="1"/>
    <col min="13354" max="13354" width="30.85546875" style="1" customWidth="1"/>
    <col min="13355" max="13355" width="27.42578125" style="1" customWidth="1"/>
    <col min="13356" max="13568" width="11.42578125" style="1"/>
    <col min="13569" max="13569" width="13" style="1" bestFit="1" customWidth="1"/>
    <col min="13570" max="13570" width="6.85546875" style="1" customWidth="1"/>
    <col min="13571" max="13571" width="14.28515625" style="1" customWidth="1"/>
    <col min="13572" max="13572" width="14" style="1" customWidth="1"/>
    <col min="13573" max="13573" width="17.85546875" style="1" customWidth="1"/>
    <col min="13574" max="13574" width="3.5703125" style="1" customWidth="1"/>
    <col min="13575" max="13575" width="13.28515625" style="1" customWidth="1"/>
    <col min="13576" max="13576" width="5.85546875" style="1" customWidth="1"/>
    <col min="13577" max="13577" width="23.28515625" style="1" customWidth="1"/>
    <col min="13578" max="13578" width="17.140625" style="1" customWidth="1"/>
    <col min="13579" max="13579" width="50.5703125" style="1" customWidth="1"/>
    <col min="13580" max="13580" width="28.7109375" style="1" customWidth="1"/>
    <col min="13581" max="13581" width="25.140625" style="1" customWidth="1"/>
    <col min="13582" max="13582" width="36.7109375" style="1" customWidth="1"/>
    <col min="13583" max="13584" width="24.5703125" style="1" customWidth="1"/>
    <col min="13585" max="13585" width="17.85546875" style="1" customWidth="1"/>
    <col min="13586" max="13586" width="27.5703125" style="1" bestFit="1" customWidth="1"/>
    <col min="13587" max="13587" width="37.28515625" style="1" customWidth="1"/>
    <col min="13588" max="13588" width="48.42578125" style="1" customWidth="1"/>
    <col min="13589" max="13589" width="32" style="1" customWidth="1"/>
    <col min="13590" max="13590" width="32.7109375" style="1" customWidth="1"/>
    <col min="13591" max="13591" width="18.5703125" style="1" customWidth="1"/>
    <col min="13592" max="13592" width="16.7109375" style="1" customWidth="1"/>
    <col min="13593" max="13593" width="10.42578125" style="1" customWidth="1"/>
    <col min="13594" max="13594" width="10.5703125" style="1" customWidth="1"/>
    <col min="13595" max="13595" width="9.28515625" style="1" customWidth="1"/>
    <col min="13596" max="13596" width="10.140625" style="1" customWidth="1"/>
    <col min="13597" max="13597" width="8.42578125" style="1" customWidth="1"/>
    <col min="13598" max="13598" width="9.5703125" style="1" customWidth="1"/>
    <col min="13599" max="13599" width="9.28515625" style="1" customWidth="1"/>
    <col min="13600" max="13600" width="8.85546875" style="1" customWidth="1"/>
    <col min="13601" max="13603" width="8" style="1" customWidth="1"/>
    <col min="13604" max="13604" width="8.7109375" style="1" customWidth="1"/>
    <col min="13605" max="13605" width="8.140625" style="1" customWidth="1"/>
    <col min="13606" max="13606" width="10.5703125" style="1" customWidth="1"/>
    <col min="13607" max="13607" width="9.85546875" style="1" customWidth="1"/>
    <col min="13608" max="13608" width="13.140625" style="1" customWidth="1"/>
    <col min="13609" max="13609" width="25.42578125" style="1" customWidth="1"/>
    <col min="13610" max="13610" width="30.85546875" style="1" customWidth="1"/>
    <col min="13611" max="13611" width="27.42578125" style="1" customWidth="1"/>
    <col min="13612" max="13824" width="11.42578125" style="1"/>
    <col min="13825" max="13825" width="13" style="1" bestFit="1" customWidth="1"/>
    <col min="13826" max="13826" width="6.85546875" style="1" customWidth="1"/>
    <col min="13827" max="13827" width="14.28515625" style="1" customWidth="1"/>
    <col min="13828" max="13828" width="14" style="1" customWidth="1"/>
    <col min="13829" max="13829" width="17.85546875" style="1" customWidth="1"/>
    <col min="13830" max="13830" width="3.5703125" style="1" customWidth="1"/>
    <col min="13831" max="13831" width="13.28515625" style="1" customWidth="1"/>
    <col min="13832" max="13832" width="5.85546875" style="1" customWidth="1"/>
    <col min="13833" max="13833" width="23.28515625" style="1" customWidth="1"/>
    <col min="13834" max="13834" width="17.140625" style="1" customWidth="1"/>
    <col min="13835" max="13835" width="50.5703125" style="1" customWidth="1"/>
    <col min="13836" max="13836" width="28.7109375" style="1" customWidth="1"/>
    <col min="13837" max="13837" width="25.140625" style="1" customWidth="1"/>
    <col min="13838" max="13838" width="36.7109375" style="1" customWidth="1"/>
    <col min="13839" max="13840" width="24.5703125" style="1" customWidth="1"/>
    <col min="13841" max="13841" width="17.85546875" style="1" customWidth="1"/>
    <col min="13842" max="13842" width="27.5703125" style="1" bestFit="1" customWidth="1"/>
    <col min="13843" max="13843" width="37.28515625" style="1" customWidth="1"/>
    <col min="13844" max="13844" width="48.42578125" style="1" customWidth="1"/>
    <col min="13845" max="13845" width="32" style="1" customWidth="1"/>
    <col min="13846" max="13846" width="32.7109375" style="1" customWidth="1"/>
    <col min="13847" max="13847" width="18.5703125" style="1" customWidth="1"/>
    <col min="13848" max="13848" width="16.7109375" style="1" customWidth="1"/>
    <col min="13849" max="13849" width="10.42578125" style="1" customWidth="1"/>
    <col min="13850" max="13850" width="10.5703125" style="1" customWidth="1"/>
    <col min="13851" max="13851" width="9.28515625" style="1" customWidth="1"/>
    <col min="13852" max="13852" width="10.140625" style="1" customWidth="1"/>
    <col min="13853" max="13853" width="8.42578125" style="1" customWidth="1"/>
    <col min="13854" max="13854" width="9.5703125" style="1" customWidth="1"/>
    <col min="13855" max="13855" width="9.28515625" style="1" customWidth="1"/>
    <col min="13856" max="13856" width="8.85546875" style="1" customWidth="1"/>
    <col min="13857" max="13859" width="8" style="1" customWidth="1"/>
    <col min="13860" max="13860" width="8.7109375" style="1" customWidth="1"/>
    <col min="13861" max="13861" width="8.140625" style="1" customWidth="1"/>
    <col min="13862" max="13862" width="10.5703125" style="1" customWidth="1"/>
    <col min="13863" max="13863" width="9.85546875" style="1" customWidth="1"/>
    <col min="13864" max="13864" width="13.140625" style="1" customWidth="1"/>
    <col min="13865" max="13865" width="25.42578125" style="1" customWidth="1"/>
    <col min="13866" max="13866" width="30.85546875" style="1" customWidth="1"/>
    <col min="13867" max="13867" width="27.42578125" style="1" customWidth="1"/>
    <col min="13868" max="14080" width="11.42578125" style="1"/>
    <col min="14081" max="14081" width="13" style="1" bestFit="1" customWidth="1"/>
    <col min="14082" max="14082" width="6.85546875" style="1" customWidth="1"/>
    <col min="14083" max="14083" width="14.28515625" style="1" customWidth="1"/>
    <col min="14084" max="14084" width="14" style="1" customWidth="1"/>
    <col min="14085" max="14085" width="17.85546875" style="1" customWidth="1"/>
    <col min="14086" max="14086" width="3.5703125" style="1" customWidth="1"/>
    <col min="14087" max="14087" width="13.28515625" style="1" customWidth="1"/>
    <col min="14088" max="14088" width="5.85546875" style="1" customWidth="1"/>
    <col min="14089" max="14089" width="23.28515625" style="1" customWidth="1"/>
    <col min="14090" max="14090" width="17.140625" style="1" customWidth="1"/>
    <col min="14091" max="14091" width="50.5703125" style="1" customWidth="1"/>
    <col min="14092" max="14092" width="28.7109375" style="1" customWidth="1"/>
    <col min="14093" max="14093" width="25.140625" style="1" customWidth="1"/>
    <col min="14094" max="14094" width="36.7109375" style="1" customWidth="1"/>
    <col min="14095" max="14096" width="24.5703125" style="1" customWidth="1"/>
    <col min="14097" max="14097" width="17.85546875" style="1" customWidth="1"/>
    <col min="14098" max="14098" width="27.5703125" style="1" bestFit="1" customWidth="1"/>
    <col min="14099" max="14099" width="37.28515625" style="1" customWidth="1"/>
    <col min="14100" max="14100" width="48.42578125" style="1" customWidth="1"/>
    <col min="14101" max="14101" width="32" style="1" customWidth="1"/>
    <col min="14102" max="14102" width="32.7109375" style="1" customWidth="1"/>
    <col min="14103" max="14103" width="18.5703125" style="1" customWidth="1"/>
    <col min="14104" max="14104" width="16.7109375" style="1" customWidth="1"/>
    <col min="14105" max="14105" width="10.42578125" style="1" customWidth="1"/>
    <col min="14106" max="14106" width="10.5703125" style="1" customWidth="1"/>
    <col min="14107" max="14107" width="9.28515625" style="1" customWidth="1"/>
    <col min="14108" max="14108" width="10.140625" style="1" customWidth="1"/>
    <col min="14109" max="14109" width="8.42578125" style="1" customWidth="1"/>
    <col min="14110" max="14110" width="9.5703125" style="1" customWidth="1"/>
    <col min="14111" max="14111" width="9.28515625" style="1" customWidth="1"/>
    <col min="14112" max="14112" width="8.85546875" style="1" customWidth="1"/>
    <col min="14113" max="14115" width="8" style="1" customWidth="1"/>
    <col min="14116" max="14116" width="8.7109375" style="1" customWidth="1"/>
    <col min="14117" max="14117" width="8.140625" style="1" customWidth="1"/>
    <col min="14118" max="14118" width="10.5703125" style="1" customWidth="1"/>
    <col min="14119" max="14119" width="9.85546875" style="1" customWidth="1"/>
    <col min="14120" max="14120" width="13.140625" style="1" customWidth="1"/>
    <col min="14121" max="14121" width="25.42578125" style="1" customWidth="1"/>
    <col min="14122" max="14122" width="30.85546875" style="1" customWidth="1"/>
    <col min="14123" max="14123" width="27.42578125" style="1" customWidth="1"/>
    <col min="14124" max="14336" width="11.42578125" style="1"/>
    <col min="14337" max="14337" width="13" style="1" bestFit="1" customWidth="1"/>
    <col min="14338" max="14338" width="6.85546875" style="1" customWidth="1"/>
    <col min="14339" max="14339" width="14.28515625" style="1" customWidth="1"/>
    <col min="14340" max="14340" width="14" style="1" customWidth="1"/>
    <col min="14341" max="14341" width="17.85546875" style="1" customWidth="1"/>
    <col min="14342" max="14342" width="3.5703125" style="1" customWidth="1"/>
    <col min="14343" max="14343" width="13.28515625" style="1" customWidth="1"/>
    <col min="14344" max="14344" width="5.85546875" style="1" customWidth="1"/>
    <col min="14345" max="14345" width="23.28515625" style="1" customWidth="1"/>
    <col min="14346" max="14346" width="17.140625" style="1" customWidth="1"/>
    <col min="14347" max="14347" width="50.5703125" style="1" customWidth="1"/>
    <col min="14348" max="14348" width="28.7109375" style="1" customWidth="1"/>
    <col min="14349" max="14349" width="25.140625" style="1" customWidth="1"/>
    <col min="14350" max="14350" width="36.7109375" style="1" customWidth="1"/>
    <col min="14351" max="14352" width="24.5703125" style="1" customWidth="1"/>
    <col min="14353" max="14353" width="17.85546875" style="1" customWidth="1"/>
    <col min="14354" max="14354" width="27.5703125" style="1" bestFit="1" customWidth="1"/>
    <col min="14355" max="14355" width="37.28515625" style="1" customWidth="1"/>
    <col min="14356" max="14356" width="48.42578125" style="1" customWidth="1"/>
    <col min="14357" max="14357" width="32" style="1" customWidth="1"/>
    <col min="14358" max="14358" width="32.7109375" style="1" customWidth="1"/>
    <col min="14359" max="14359" width="18.5703125" style="1" customWidth="1"/>
    <col min="14360" max="14360" width="16.7109375" style="1" customWidth="1"/>
    <col min="14361" max="14361" width="10.42578125" style="1" customWidth="1"/>
    <col min="14362" max="14362" width="10.5703125" style="1" customWidth="1"/>
    <col min="14363" max="14363" width="9.28515625" style="1" customWidth="1"/>
    <col min="14364" max="14364" width="10.140625" style="1" customWidth="1"/>
    <col min="14365" max="14365" width="8.42578125" style="1" customWidth="1"/>
    <col min="14366" max="14366" width="9.5703125" style="1" customWidth="1"/>
    <col min="14367" max="14367" width="9.28515625" style="1" customWidth="1"/>
    <col min="14368" max="14368" width="8.85546875" style="1" customWidth="1"/>
    <col min="14369" max="14371" width="8" style="1" customWidth="1"/>
    <col min="14372" max="14372" width="8.7109375" style="1" customWidth="1"/>
    <col min="14373" max="14373" width="8.140625" style="1" customWidth="1"/>
    <col min="14374" max="14374" width="10.5703125" style="1" customWidth="1"/>
    <col min="14375" max="14375" width="9.85546875" style="1" customWidth="1"/>
    <col min="14376" max="14376" width="13.140625" style="1" customWidth="1"/>
    <col min="14377" max="14377" width="25.42578125" style="1" customWidth="1"/>
    <col min="14378" max="14378" width="30.85546875" style="1" customWidth="1"/>
    <col min="14379" max="14379" width="27.42578125" style="1" customWidth="1"/>
    <col min="14380" max="14592" width="11.42578125" style="1"/>
    <col min="14593" max="14593" width="13" style="1" bestFit="1" customWidth="1"/>
    <col min="14594" max="14594" width="6.85546875" style="1" customWidth="1"/>
    <col min="14595" max="14595" width="14.28515625" style="1" customWidth="1"/>
    <col min="14596" max="14596" width="14" style="1" customWidth="1"/>
    <col min="14597" max="14597" width="17.85546875" style="1" customWidth="1"/>
    <col min="14598" max="14598" width="3.5703125" style="1" customWidth="1"/>
    <col min="14599" max="14599" width="13.28515625" style="1" customWidth="1"/>
    <col min="14600" max="14600" width="5.85546875" style="1" customWidth="1"/>
    <col min="14601" max="14601" width="23.28515625" style="1" customWidth="1"/>
    <col min="14602" max="14602" width="17.140625" style="1" customWidth="1"/>
    <col min="14603" max="14603" width="50.5703125" style="1" customWidth="1"/>
    <col min="14604" max="14604" width="28.7109375" style="1" customWidth="1"/>
    <col min="14605" max="14605" width="25.140625" style="1" customWidth="1"/>
    <col min="14606" max="14606" width="36.7109375" style="1" customWidth="1"/>
    <col min="14607" max="14608" width="24.5703125" style="1" customWidth="1"/>
    <col min="14609" max="14609" width="17.85546875" style="1" customWidth="1"/>
    <col min="14610" max="14610" width="27.5703125" style="1" bestFit="1" customWidth="1"/>
    <col min="14611" max="14611" width="37.28515625" style="1" customWidth="1"/>
    <col min="14612" max="14612" width="48.42578125" style="1" customWidth="1"/>
    <col min="14613" max="14613" width="32" style="1" customWidth="1"/>
    <col min="14614" max="14614" width="32.7109375" style="1" customWidth="1"/>
    <col min="14615" max="14615" width="18.5703125" style="1" customWidth="1"/>
    <col min="14616" max="14616" width="16.7109375" style="1" customWidth="1"/>
    <col min="14617" max="14617" width="10.42578125" style="1" customWidth="1"/>
    <col min="14618" max="14618" width="10.5703125" style="1" customWidth="1"/>
    <col min="14619" max="14619" width="9.28515625" style="1" customWidth="1"/>
    <col min="14620" max="14620" width="10.140625" style="1" customWidth="1"/>
    <col min="14621" max="14621" width="8.42578125" style="1" customWidth="1"/>
    <col min="14622" max="14622" width="9.5703125" style="1" customWidth="1"/>
    <col min="14623" max="14623" width="9.28515625" style="1" customWidth="1"/>
    <col min="14624" max="14624" width="8.85546875" style="1" customWidth="1"/>
    <col min="14625" max="14627" width="8" style="1" customWidth="1"/>
    <col min="14628" max="14628" width="8.7109375" style="1" customWidth="1"/>
    <col min="14629" max="14629" width="8.140625" style="1" customWidth="1"/>
    <col min="14630" max="14630" width="10.5703125" style="1" customWidth="1"/>
    <col min="14631" max="14631" width="9.85546875" style="1" customWidth="1"/>
    <col min="14632" max="14632" width="13.140625" style="1" customWidth="1"/>
    <col min="14633" max="14633" width="25.42578125" style="1" customWidth="1"/>
    <col min="14634" max="14634" width="30.85546875" style="1" customWidth="1"/>
    <col min="14635" max="14635" width="27.42578125" style="1" customWidth="1"/>
    <col min="14636" max="14848" width="11.42578125" style="1"/>
    <col min="14849" max="14849" width="13" style="1" bestFit="1" customWidth="1"/>
    <col min="14850" max="14850" width="6.85546875" style="1" customWidth="1"/>
    <col min="14851" max="14851" width="14.28515625" style="1" customWidth="1"/>
    <col min="14852" max="14852" width="14" style="1" customWidth="1"/>
    <col min="14853" max="14853" width="17.85546875" style="1" customWidth="1"/>
    <col min="14854" max="14854" width="3.5703125" style="1" customWidth="1"/>
    <col min="14855" max="14855" width="13.28515625" style="1" customWidth="1"/>
    <col min="14856" max="14856" width="5.85546875" style="1" customWidth="1"/>
    <col min="14857" max="14857" width="23.28515625" style="1" customWidth="1"/>
    <col min="14858" max="14858" width="17.140625" style="1" customWidth="1"/>
    <col min="14859" max="14859" width="50.5703125" style="1" customWidth="1"/>
    <col min="14860" max="14860" width="28.7109375" style="1" customWidth="1"/>
    <col min="14861" max="14861" width="25.140625" style="1" customWidth="1"/>
    <col min="14862" max="14862" width="36.7109375" style="1" customWidth="1"/>
    <col min="14863" max="14864" width="24.5703125" style="1" customWidth="1"/>
    <col min="14865" max="14865" width="17.85546875" style="1" customWidth="1"/>
    <col min="14866" max="14866" width="27.5703125" style="1" bestFit="1" customWidth="1"/>
    <col min="14867" max="14867" width="37.28515625" style="1" customWidth="1"/>
    <col min="14868" max="14868" width="48.42578125" style="1" customWidth="1"/>
    <col min="14869" max="14869" width="32" style="1" customWidth="1"/>
    <col min="14870" max="14870" width="32.7109375" style="1" customWidth="1"/>
    <col min="14871" max="14871" width="18.5703125" style="1" customWidth="1"/>
    <col min="14872" max="14872" width="16.7109375" style="1" customWidth="1"/>
    <col min="14873" max="14873" width="10.42578125" style="1" customWidth="1"/>
    <col min="14874" max="14874" width="10.5703125" style="1" customWidth="1"/>
    <col min="14875" max="14875" width="9.28515625" style="1" customWidth="1"/>
    <col min="14876" max="14876" width="10.140625" style="1" customWidth="1"/>
    <col min="14877" max="14877" width="8.42578125" style="1" customWidth="1"/>
    <col min="14878" max="14878" width="9.5703125" style="1" customWidth="1"/>
    <col min="14879" max="14879" width="9.28515625" style="1" customWidth="1"/>
    <col min="14880" max="14880" width="8.85546875" style="1" customWidth="1"/>
    <col min="14881" max="14883" width="8" style="1" customWidth="1"/>
    <col min="14884" max="14884" width="8.7109375" style="1" customWidth="1"/>
    <col min="14885" max="14885" width="8.140625" style="1" customWidth="1"/>
    <col min="14886" max="14886" width="10.5703125" style="1" customWidth="1"/>
    <col min="14887" max="14887" width="9.85546875" style="1" customWidth="1"/>
    <col min="14888" max="14888" width="13.140625" style="1" customWidth="1"/>
    <col min="14889" max="14889" width="25.42578125" style="1" customWidth="1"/>
    <col min="14890" max="14890" width="30.85546875" style="1" customWidth="1"/>
    <col min="14891" max="14891" width="27.42578125" style="1" customWidth="1"/>
    <col min="14892" max="15104" width="11.42578125" style="1"/>
    <col min="15105" max="15105" width="13" style="1" bestFit="1" customWidth="1"/>
    <col min="15106" max="15106" width="6.85546875" style="1" customWidth="1"/>
    <col min="15107" max="15107" width="14.28515625" style="1" customWidth="1"/>
    <col min="15108" max="15108" width="14" style="1" customWidth="1"/>
    <col min="15109" max="15109" width="17.85546875" style="1" customWidth="1"/>
    <col min="15110" max="15110" width="3.5703125" style="1" customWidth="1"/>
    <col min="15111" max="15111" width="13.28515625" style="1" customWidth="1"/>
    <col min="15112" max="15112" width="5.85546875" style="1" customWidth="1"/>
    <col min="15113" max="15113" width="23.28515625" style="1" customWidth="1"/>
    <col min="15114" max="15114" width="17.140625" style="1" customWidth="1"/>
    <col min="15115" max="15115" width="50.5703125" style="1" customWidth="1"/>
    <col min="15116" max="15116" width="28.7109375" style="1" customWidth="1"/>
    <col min="15117" max="15117" width="25.140625" style="1" customWidth="1"/>
    <col min="15118" max="15118" width="36.7109375" style="1" customWidth="1"/>
    <col min="15119" max="15120" width="24.5703125" style="1" customWidth="1"/>
    <col min="15121" max="15121" width="17.85546875" style="1" customWidth="1"/>
    <col min="15122" max="15122" width="27.5703125" style="1" bestFit="1" customWidth="1"/>
    <col min="15123" max="15123" width="37.28515625" style="1" customWidth="1"/>
    <col min="15124" max="15124" width="48.42578125" style="1" customWidth="1"/>
    <col min="15125" max="15125" width="32" style="1" customWidth="1"/>
    <col min="15126" max="15126" width="32.7109375" style="1" customWidth="1"/>
    <col min="15127" max="15127" width="18.5703125" style="1" customWidth="1"/>
    <col min="15128" max="15128" width="16.7109375" style="1" customWidth="1"/>
    <col min="15129" max="15129" width="10.42578125" style="1" customWidth="1"/>
    <col min="15130" max="15130" width="10.5703125" style="1" customWidth="1"/>
    <col min="15131" max="15131" width="9.28515625" style="1" customWidth="1"/>
    <col min="15132" max="15132" width="10.140625" style="1" customWidth="1"/>
    <col min="15133" max="15133" width="8.42578125" style="1" customWidth="1"/>
    <col min="15134" max="15134" width="9.5703125" style="1" customWidth="1"/>
    <col min="15135" max="15135" width="9.28515625" style="1" customWidth="1"/>
    <col min="15136" max="15136" width="8.85546875" style="1" customWidth="1"/>
    <col min="15137" max="15139" width="8" style="1" customWidth="1"/>
    <col min="15140" max="15140" width="8.7109375" style="1" customWidth="1"/>
    <col min="15141" max="15141" width="8.140625" style="1" customWidth="1"/>
    <col min="15142" max="15142" width="10.5703125" style="1" customWidth="1"/>
    <col min="15143" max="15143" width="9.85546875" style="1" customWidth="1"/>
    <col min="15144" max="15144" width="13.140625" style="1" customWidth="1"/>
    <col min="15145" max="15145" width="25.42578125" style="1" customWidth="1"/>
    <col min="15146" max="15146" width="30.85546875" style="1" customWidth="1"/>
    <col min="15147" max="15147" width="27.42578125" style="1" customWidth="1"/>
    <col min="15148" max="15360" width="11.42578125" style="1"/>
    <col min="15361" max="15361" width="13" style="1" bestFit="1" customWidth="1"/>
    <col min="15362" max="15362" width="6.85546875" style="1" customWidth="1"/>
    <col min="15363" max="15363" width="14.28515625" style="1" customWidth="1"/>
    <col min="15364" max="15364" width="14" style="1" customWidth="1"/>
    <col min="15365" max="15365" width="17.85546875" style="1" customWidth="1"/>
    <col min="15366" max="15366" width="3.5703125" style="1" customWidth="1"/>
    <col min="15367" max="15367" width="13.28515625" style="1" customWidth="1"/>
    <col min="15368" max="15368" width="5.85546875" style="1" customWidth="1"/>
    <col min="15369" max="15369" width="23.28515625" style="1" customWidth="1"/>
    <col min="15370" max="15370" width="17.140625" style="1" customWidth="1"/>
    <col min="15371" max="15371" width="50.5703125" style="1" customWidth="1"/>
    <col min="15372" max="15372" width="28.7109375" style="1" customWidth="1"/>
    <col min="15373" max="15373" width="25.140625" style="1" customWidth="1"/>
    <col min="15374" max="15374" width="36.7109375" style="1" customWidth="1"/>
    <col min="15375" max="15376" width="24.5703125" style="1" customWidth="1"/>
    <col min="15377" max="15377" width="17.85546875" style="1" customWidth="1"/>
    <col min="15378" max="15378" width="27.5703125" style="1" bestFit="1" customWidth="1"/>
    <col min="15379" max="15379" width="37.28515625" style="1" customWidth="1"/>
    <col min="15380" max="15380" width="48.42578125" style="1" customWidth="1"/>
    <col min="15381" max="15381" width="32" style="1" customWidth="1"/>
    <col min="15382" max="15382" width="32.7109375" style="1" customWidth="1"/>
    <col min="15383" max="15383" width="18.5703125" style="1" customWidth="1"/>
    <col min="15384" max="15384" width="16.7109375" style="1" customWidth="1"/>
    <col min="15385" max="15385" width="10.42578125" style="1" customWidth="1"/>
    <col min="15386" max="15386" width="10.5703125" style="1" customWidth="1"/>
    <col min="15387" max="15387" width="9.28515625" style="1" customWidth="1"/>
    <col min="15388" max="15388" width="10.140625" style="1" customWidth="1"/>
    <col min="15389" max="15389" width="8.42578125" style="1" customWidth="1"/>
    <col min="15390" max="15390" width="9.5703125" style="1" customWidth="1"/>
    <col min="15391" max="15391" width="9.28515625" style="1" customWidth="1"/>
    <col min="15392" max="15392" width="8.85546875" style="1" customWidth="1"/>
    <col min="15393" max="15395" width="8" style="1" customWidth="1"/>
    <col min="15396" max="15396" width="8.7109375" style="1" customWidth="1"/>
    <col min="15397" max="15397" width="8.140625" style="1" customWidth="1"/>
    <col min="15398" max="15398" width="10.5703125" style="1" customWidth="1"/>
    <col min="15399" max="15399" width="9.85546875" style="1" customWidth="1"/>
    <col min="15400" max="15400" width="13.140625" style="1" customWidth="1"/>
    <col min="15401" max="15401" width="25.42578125" style="1" customWidth="1"/>
    <col min="15402" max="15402" width="30.85546875" style="1" customWidth="1"/>
    <col min="15403" max="15403" width="27.42578125" style="1" customWidth="1"/>
    <col min="15404" max="15616" width="11.42578125" style="1"/>
    <col min="15617" max="15617" width="13" style="1" bestFit="1" customWidth="1"/>
    <col min="15618" max="15618" width="6.85546875" style="1" customWidth="1"/>
    <col min="15619" max="15619" width="14.28515625" style="1" customWidth="1"/>
    <col min="15620" max="15620" width="14" style="1" customWidth="1"/>
    <col min="15621" max="15621" width="17.85546875" style="1" customWidth="1"/>
    <col min="15622" max="15622" width="3.5703125" style="1" customWidth="1"/>
    <col min="15623" max="15623" width="13.28515625" style="1" customWidth="1"/>
    <col min="15624" max="15624" width="5.85546875" style="1" customWidth="1"/>
    <col min="15625" max="15625" width="23.28515625" style="1" customWidth="1"/>
    <col min="15626" max="15626" width="17.140625" style="1" customWidth="1"/>
    <col min="15627" max="15627" width="50.5703125" style="1" customWidth="1"/>
    <col min="15628" max="15628" width="28.7109375" style="1" customWidth="1"/>
    <col min="15629" max="15629" width="25.140625" style="1" customWidth="1"/>
    <col min="15630" max="15630" width="36.7109375" style="1" customWidth="1"/>
    <col min="15631" max="15632" width="24.5703125" style="1" customWidth="1"/>
    <col min="15633" max="15633" width="17.85546875" style="1" customWidth="1"/>
    <col min="15634" max="15634" width="27.5703125" style="1" bestFit="1" customWidth="1"/>
    <col min="15635" max="15635" width="37.28515625" style="1" customWidth="1"/>
    <col min="15636" max="15636" width="48.42578125" style="1" customWidth="1"/>
    <col min="15637" max="15637" width="32" style="1" customWidth="1"/>
    <col min="15638" max="15638" width="32.7109375" style="1" customWidth="1"/>
    <col min="15639" max="15639" width="18.5703125" style="1" customWidth="1"/>
    <col min="15640" max="15640" width="16.7109375" style="1" customWidth="1"/>
    <col min="15641" max="15641" width="10.42578125" style="1" customWidth="1"/>
    <col min="15642" max="15642" width="10.5703125" style="1" customWidth="1"/>
    <col min="15643" max="15643" width="9.28515625" style="1" customWidth="1"/>
    <col min="15644" max="15644" width="10.140625" style="1" customWidth="1"/>
    <col min="15645" max="15645" width="8.42578125" style="1" customWidth="1"/>
    <col min="15646" max="15646" width="9.5703125" style="1" customWidth="1"/>
    <col min="15647" max="15647" width="9.28515625" style="1" customWidth="1"/>
    <col min="15648" max="15648" width="8.85546875" style="1" customWidth="1"/>
    <col min="15649" max="15651" width="8" style="1" customWidth="1"/>
    <col min="15652" max="15652" width="8.7109375" style="1" customWidth="1"/>
    <col min="15653" max="15653" width="8.140625" style="1" customWidth="1"/>
    <col min="15654" max="15654" width="10.5703125" style="1" customWidth="1"/>
    <col min="15655" max="15655" width="9.85546875" style="1" customWidth="1"/>
    <col min="15656" max="15656" width="13.140625" style="1" customWidth="1"/>
    <col min="15657" max="15657" width="25.42578125" style="1" customWidth="1"/>
    <col min="15658" max="15658" width="30.85546875" style="1" customWidth="1"/>
    <col min="15659" max="15659" width="27.42578125" style="1" customWidth="1"/>
    <col min="15660" max="15872" width="11.42578125" style="1"/>
    <col min="15873" max="15873" width="13" style="1" bestFit="1" customWidth="1"/>
    <col min="15874" max="15874" width="6.85546875" style="1" customWidth="1"/>
    <col min="15875" max="15875" width="14.28515625" style="1" customWidth="1"/>
    <col min="15876" max="15876" width="14" style="1" customWidth="1"/>
    <col min="15877" max="15877" width="17.85546875" style="1" customWidth="1"/>
    <col min="15878" max="15878" width="3.5703125" style="1" customWidth="1"/>
    <col min="15879" max="15879" width="13.28515625" style="1" customWidth="1"/>
    <col min="15880" max="15880" width="5.85546875" style="1" customWidth="1"/>
    <col min="15881" max="15881" width="23.28515625" style="1" customWidth="1"/>
    <col min="15882" max="15882" width="17.140625" style="1" customWidth="1"/>
    <col min="15883" max="15883" width="50.5703125" style="1" customWidth="1"/>
    <col min="15884" max="15884" width="28.7109375" style="1" customWidth="1"/>
    <col min="15885" max="15885" width="25.140625" style="1" customWidth="1"/>
    <col min="15886" max="15886" width="36.7109375" style="1" customWidth="1"/>
    <col min="15887" max="15888" width="24.5703125" style="1" customWidth="1"/>
    <col min="15889" max="15889" width="17.85546875" style="1" customWidth="1"/>
    <col min="15890" max="15890" width="27.5703125" style="1" bestFit="1" customWidth="1"/>
    <col min="15891" max="15891" width="37.28515625" style="1" customWidth="1"/>
    <col min="15892" max="15892" width="48.42578125" style="1" customWidth="1"/>
    <col min="15893" max="15893" width="32" style="1" customWidth="1"/>
    <col min="15894" max="15894" width="32.7109375" style="1" customWidth="1"/>
    <col min="15895" max="15895" width="18.5703125" style="1" customWidth="1"/>
    <col min="15896" max="15896" width="16.7109375" style="1" customWidth="1"/>
    <col min="15897" max="15897" width="10.42578125" style="1" customWidth="1"/>
    <col min="15898" max="15898" width="10.5703125" style="1" customWidth="1"/>
    <col min="15899" max="15899" width="9.28515625" style="1" customWidth="1"/>
    <col min="15900" max="15900" width="10.140625" style="1" customWidth="1"/>
    <col min="15901" max="15901" width="8.42578125" style="1" customWidth="1"/>
    <col min="15902" max="15902" width="9.5703125" style="1" customWidth="1"/>
    <col min="15903" max="15903" width="9.28515625" style="1" customWidth="1"/>
    <col min="15904" max="15904" width="8.85546875" style="1" customWidth="1"/>
    <col min="15905" max="15907" width="8" style="1" customWidth="1"/>
    <col min="15908" max="15908" width="8.7109375" style="1" customWidth="1"/>
    <col min="15909" max="15909" width="8.140625" style="1" customWidth="1"/>
    <col min="15910" max="15910" width="10.5703125" style="1" customWidth="1"/>
    <col min="15911" max="15911" width="9.85546875" style="1" customWidth="1"/>
    <col min="15912" max="15912" width="13.140625" style="1" customWidth="1"/>
    <col min="15913" max="15913" width="25.42578125" style="1" customWidth="1"/>
    <col min="15914" max="15914" width="30.85546875" style="1" customWidth="1"/>
    <col min="15915" max="15915" width="27.42578125" style="1" customWidth="1"/>
    <col min="15916" max="16128" width="11.42578125" style="1"/>
    <col min="16129" max="16129" width="13" style="1" bestFit="1" customWidth="1"/>
    <col min="16130" max="16130" width="6.85546875" style="1" customWidth="1"/>
    <col min="16131" max="16131" width="14.28515625" style="1" customWidth="1"/>
    <col min="16132" max="16132" width="14" style="1" customWidth="1"/>
    <col min="16133" max="16133" width="17.85546875" style="1" customWidth="1"/>
    <col min="16134" max="16134" width="3.5703125" style="1" customWidth="1"/>
    <col min="16135" max="16135" width="13.28515625" style="1" customWidth="1"/>
    <col min="16136" max="16136" width="5.85546875" style="1" customWidth="1"/>
    <col min="16137" max="16137" width="23.28515625" style="1" customWidth="1"/>
    <col min="16138" max="16138" width="17.140625" style="1" customWidth="1"/>
    <col min="16139" max="16139" width="50.5703125" style="1" customWidth="1"/>
    <col min="16140" max="16140" width="28.7109375" style="1" customWidth="1"/>
    <col min="16141" max="16141" width="25.140625" style="1" customWidth="1"/>
    <col min="16142" max="16142" width="36.7109375" style="1" customWidth="1"/>
    <col min="16143" max="16144" width="24.5703125" style="1" customWidth="1"/>
    <col min="16145" max="16145" width="17.85546875" style="1" customWidth="1"/>
    <col min="16146" max="16146" width="27.5703125" style="1" bestFit="1" customWidth="1"/>
    <col min="16147" max="16147" width="37.28515625" style="1" customWidth="1"/>
    <col min="16148" max="16148" width="48.42578125" style="1" customWidth="1"/>
    <col min="16149" max="16149" width="32" style="1" customWidth="1"/>
    <col min="16150" max="16150" width="32.7109375" style="1" customWidth="1"/>
    <col min="16151" max="16151" width="18.5703125" style="1" customWidth="1"/>
    <col min="16152" max="16152" width="16.7109375" style="1" customWidth="1"/>
    <col min="16153" max="16153" width="10.42578125" style="1" customWidth="1"/>
    <col min="16154" max="16154" width="10.5703125" style="1" customWidth="1"/>
    <col min="16155" max="16155" width="9.28515625" style="1" customWidth="1"/>
    <col min="16156" max="16156" width="10.140625" style="1" customWidth="1"/>
    <col min="16157" max="16157" width="8.42578125" style="1" customWidth="1"/>
    <col min="16158" max="16158" width="9.5703125" style="1" customWidth="1"/>
    <col min="16159" max="16159" width="9.28515625" style="1" customWidth="1"/>
    <col min="16160" max="16160" width="8.85546875" style="1" customWidth="1"/>
    <col min="16161" max="16163" width="8" style="1" customWidth="1"/>
    <col min="16164" max="16164" width="8.7109375" style="1" customWidth="1"/>
    <col min="16165" max="16165" width="8.140625" style="1" customWidth="1"/>
    <col min="16166" max="16166" width="10.5703125" style="1" customWidth="1"/>
    <col min="16167" max="16167" width="9.85546875" style="1" customWidth="1"/>
    <col min="16168" max="16168" width="13.140625" style="1" customWidth="1"/>
    <col min="16169" max="16169" width="25.42578125" style="1" customWidth="1"/>
    <col min="16170" max="16170" width="30.85546875" style="1" customWidth="1"/>
    <col min="16171" max="16171" width="27.42578125" style="1" customWidth="1"/>
    <col min="16172" max="16384" width="11.42578125" style="1"/>
  </cols>
  <sheetData>
    <row r="1" spans="1:254" ht="24" customHeight="1" x14ac:dyDescent="0.2">
      <c r="A1" s="2405" t="s">
        <v>1964</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406"/>
      <c r="AP1" s="363" t="s">
        <v>0</v>
      </c>
      <c r="AQ1" s="364" t="s">
        <v>248</v>
      </c>
      <c r="AR1" s="8"/>
      <c r="AS1" s="8"/>
      <c r="AT1" s="426"/>
      <c r="AU1" s="426"/>
      <c r="AV1" s="8"/>
      <c r="AW1" s="8"/>
      <c r="AX1" s="8"/>
      <c r="AY1" s="8"/>
      <c r="AZ1" s="8"/>
      <c r="BA1" s="8"/>
      <c r="BB1" s="8"/>
      <c r="BC1" s="8"/>
      <c r="BD1" s="8"/>
      <c r="BE1" s="8"/>
      <c r="BF1" s="8"/>
      <c r="BG1" s="8"/>
      <c r="BH1" s="8"/>
      <c r="BI1" s="8"/>
      <c r="BJ1" s="8"/>
      <c r="BK1" s="8"/>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R1" s="426"/>
      <c r="CS1" s="426"/>
      <c r="CT1" s="426"/>
      <c r="CU1" s="426"/>
      <c r="CV1" s="426"/>
      <c r="CW1" s="426"/>
      <c r="CX1" s="426"/>
      <c r="CY1" s="426"/>
      <c r="CZ1" s="426"/>
      <c r="DA1" s="426"/>
      <c r="DB1" s="426"/>
      <c r="DC1" s="426"/>
      <c r="DD1" s="426"/>
      <c r="DE1" s="426"/>
      <c r="DF1" s="426"/>
      <c r="DG1" s="426"/>
      <c r="DH1" s="426"/>
      <c r="DI1" s="426"/>
      <c r="DJ1" s="426"/>
      <c r="DK1" s="426"/>
      <c r="DL1" s="426"/>
      <c r="DM1" s="426"/>
      <c r="DN1" s="426"/>
      <c r="DO1" s="426"/>
      <c r="DP1" s="426"/>
      <c r="DQ1" s="426"/>
      <c r="DR1" s="426"/>
      <c r="DS1" s="426"/>
      <c r="DT1" s="426"/>
      <c r="DU1" s="426"/>
      <c r="DV1" s="426"/>
      <c r="DW1" s="426"/>
      <c r="DX1" s="426"/>
      <c r="DY1" s="426"/>
      <c r="DZ1" s="426"/>
      <c r="EA1" s="426"/>
      <c r="EB1" s="426"/>
      <c r="EC1" s="426"/>
      <c r="ED1" s="426"/>
      <c r="EE1" s="426"/>
      <c r="EF1" s="426"/>
      <c r="EG1" s="426"/>
      <c r="EH1" s="426"/>
      <c r="EI1" s="426"/>
      <c r="EJ1" s="426"/>
      <c r="EK1" s="426"/>
      <c r="EL1" s="426"/>
      <c r="EM1" s="426"/>
      <c r="EN1" s="426"/>
      <c r="EO1" s="426"/>
      <c r="EP1" s="426"/>
      <c r="EQ1" s="426"/>
      <c r="ER1" s="426"/>
      <c r="ES1" s="426"/>
      <c r="ET1" s="426"/>
      <c r="EU1" s="426"/>
      <c r="EV1" s="426"/>
      <c r="EW1" s="426"/>
      <c r="EX1" s="426"/>
      <c r="EY1" s="426"/>
      <c r="EZ1" s="426"/>
      <c r="FA1" s="426"/>
      <c r="FB1" s="426"/>
      <c r="FC1" s="426"/>
      <c r="FD1" s="426"/>
      <c r="FE1" s="426"/>
      <c r="FF1" s="426"/>
      <c r="FG1" s="426"/>
      <c r="FH1" s="426"/>
      <c r="FI1" s="426"/>
      <c r="FJ1" s="426"/>
      <c r="FK1" s="426"/>
      <c r="FL1" s="426"/>
      <c r="FM1" s="426"/>
      <c r="FN1" s="426"/>
      <c r="FO1" s="426"/>
      <c r="FP1" s="426"/>
      <c r="FQ1" s="426"/>
      <c r="FR1" s="426"/>
      <c r="FS1" s="426"/>
      <c r="FT1" s="426"/>
      <c r="FU1" s="426"/>
      <c r="FV1" s="426"/>
      <c r="FW1" s="426"/>
      <c r="FX1" s="426"/>
      <c r="FY1" s="426"/>
      <c r="FZ1" s="426"/>
      <c r="GA1" s="426"/>
      <c r="GB1" s="426"/>
      <c r="GC1" s="426"/>
      <c r="GD1" s="426"/>
      <c r="GE1" s="426"/>
      <c r="GF1" s="426"/>
      <c r="GG1" s="426"/>
      <c r="GH1" s="426"/>
      <c r="GI1" s="426"/>
      <c r="GJ1" s="426"/>
      <c r="GK1" s="426"/>
      <c r="GL1" s="426"/>
      <c r="GM1" s="426"/>
      <c r="GN1" s="426"/>
      <c r="GO1" s="426"/>
      <c r="GP1" s="426"/>
      <c r="GQ1" s="426"/>
      <c r="GR1" s="426"/>
      <c r="GS1" s="426"/>
      <c r="GT1" s="426"/>
      <c r="GU1" s="426"/>
      <c r="GV1" s="426"/>
      <c r="GW1" s="426"/>
      <c r="GX1" s="426"/>
      <c r="GY1" s="426"/>
      <c r="GZ1" s="426"/>
      <c r="HA1" s="426"/>
      <c r="HB1" s="426"/>
      <c r="HC1" s="426"/>
      <c r="HD1" s="426"/>
      <c r="HE1" s="426"/>
      <c r="HF1" s="426"/>
      <c r="HG1" s="426"/>
      <c r="HH1" s="426"/>
      <c r="HI1" s="426"/>
      <c r="HJ1" s="426"/>
      <c r="HK1" s="426"/>
      <c r="HL1" s="426"/>
      <c r="HM1" s="426"/>
      <c r="HN1" s="426"/>
      <c r="HO1" s="426"/>
      <c r="HP1" s="426"/>
      <c r="HQ1" s="426"/>
      <c r="HR1" s="426"/>
      <c r="HS1" s="426"/>
      <c r="HT1" s="426"/>
      <c r="HU1" s="426"/>
      <c r="HV1" s="426"/>
      <c r="HW1" s="426"/>
      <c r="HX1" s="426"/>
      <c r="HY1" s="426"/>
      <c r="HZ1" s="426"/>
      <c r="IA1" s="426"/>
      <c r="IB1" s="426"/>
      <c r="IC1" s="426"/>
      <c r="ID1" s="426"/>
      <c r="IE1" s="426"/>
      <c r="IF1" s="426"/>
      <c r="IG1" s="426"/>
      <c r="IH1" s="426"/>
      <c r="II1" s="426"/>
      <c r="IJ1" s="426"/>
      <c r="IK1" s="426"/>
      <c r="IL1" s="426"/>
      <c r="IM1" s="426"/>
      <c r="IN1" s="426"/>
      <c r="IO1" s="426"/>
      <c r="IP1" s="426"/>
      <c r="IQ1" s="426"/>
      <c r="IR1" s="426"/>
      <c r="IS1" s="426"/>
      <c r="IT1" s="426"/>
    </row>
    <row r="2" spans="1:254" ht="22.5" customHeight="1" x14ac:dyDescent="0.2">
      <c r="A2" s="2407"/>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380"/>
      <c r="AP2" s="169" t="s">
        <v>2</v>
      </c>
      <c r="AQ2" s="365" t="s">
        <v>77</v>
      </c>
      <c r="AR2" s="8"/>
      <c r="AS2" s="8"/>
      <c r="AT2" s="426"/>
      <c r="AU2" s="426"/>
      <c r="AV2" s="8"/>
      <c r="AW2" s="8"/>
      <c r="AX2" s="8"/>
      <c r="AY2" s="8"/>
      <c r="AZ2" s="8"/>
      <c r="BA2" s="8"/>
      <c r="BB2" s="8"/>
      <c r="BC2" s="8"/>
      <c r="BD2" s="8"/>
      <c r="BE2" s="8"/>
      <c r="BF2" s="8"/>
      <c r="BG2" s="8"/>
      <c r="BH2" s="8"/>
      <c r="BI2" s="8"/>
      <c r="BJ2" s="8"/>
      <c r="BK2" s="8"/>
      <c r="BL2" s="426"/>
      <c r="BM2" s="426"/>
      <c r="BN2" s="426"/>
      <c r="BO2" s="426"/>
      <c r="BP2" s="426"/>
      <c r="BQ2" s="426"/>
      <c r="BR2" s="426"/>
      <c r="BS2" s="426"/>
      <c r="BT2" s="426"/>
      <c r="BU2" s="426"/>
      <c r="BV2" s="426"/>
      <c r="BW2" s="426"/>
      <c r="BX2" s="426"/>
      <c r="BY2" s="426"/>
      <c r="BZ2" s="426"/>
      <c r="CA2" s="426"/>
      <c r="CB2" s="426"/>
      <c r="CC2" s="426"/>
      <c r="CD2" s="426"/>
      <c r="CE2" s="426"/>
      <c r="CF2" s="426"/>
      <c r="CG2" s="426"/>
      <c r="CH2" s="426"/>
      <c r="CI2" s="426"/>
      <c r="CJ2" s="426"/>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26"/>
      <c r="FD2" s="426"/>
      <c r="FE2" s="426"/>
      <c r="FF2" s="426"/>
      <c r="FG2" s="426"/>
      <c r="FH2" s="426"/>
      <c r="FI2" s="426"/>
      <c r="FJ2" s="426"/>
      <c r="FK2" s="426"/>
      <c r="FL2" s="426"/>
      <c r="FM2" s="426"/>
      <c r="FN2" s="426"/>
      <c r="FO2" s="426"/>
      <c r="FP2" s="426"/>
      <c r="FQ2" s="426"/>
      <c r="FR2" s="426"/>
      <c r="FS2" s="426"/>
      <c r="FT2" s="426"/>
      <c r="FU2" s="426"/>
      <c r="FV2" s="426"/>
      <c r="FW2" s="426"/>
      <c r="FX2" s="426"/>
      <c r="FY2" s="426"/>
      <c r="FZ2" s="426"/>
      <c r="GA2" s="426"/>
      <c r="GB2" s="426"/>
      <c r="GC2" s="426"/>
      <c r="GD2" s="426"/>
      <c r="GE2" s="426"/>
      <c r="GF2" s="426"/>
      <c r="GG2" s="426"/>
      <c r="GH2" s="426"/>
      <c r="GI2" s="426"/>
      <c r="GJ2" s="426"/>
      <c r="GK2" s="426"/>
      <c r="GL2" s="426"/>
      <c r="GM2" s="426"/>
      <c r="GN2" s="426"/>
      <c r="GO2" s="426"/>
      <c r="GP2" s="426"/>
      <c r="GQ2" s="426"/>
      <c r="GR2" s="426"/>
      <c r="GS2" s="426"/>
      <c r="GT2" s="426"/>
      <c r="GU2" s="426"/>
      <c r="GV2" s="426"/>
      <c r="GW2" s="426"/>
      <c r="GX2" s="426"/>
      <c r="GY2" s="426"/>
      <c r="GZ2" s="426"/>
      <c r="HA2" s="426"/>
      <c r="HB2" s="426"/>
      <c r="HC2" s="426"/>
      <c r="HD2" s="426"/>
      <c r="HE2" s="426"/>
      <c r="HF2" s="426"/>
      <c r="HG2" s="426"/>
      <c r="HH2" s="426"/>
      <c r="HI2" s="426"/>
      <c r="HJ2" s="426"/>
      <c r="HK2" s="426"/>
      <c r="HL2" s="426"/>
      <c r="HM2" s="426"/>
      <c r="HN2" s="426"/>
      <c r="HO2" s="426"/>
      <c r="HP2" s="426"/>
      <c r="HQ2" s="426"/>
      <c r="HR2" s="426"/>
      <c r="HS2" s="426"/>
      <c r="HT2" s="426"/>
      <c r="HU2" s="426"/>
      <c r="HV2" s="426"/>
      <c r="HW2" s="426"/>
      <c r="HX2" s="426"/>
      <c r="HY2" s="426"/>
      <c r="HZ2" s="426"/>
      <c r="IA2" s="426"/>
      <c r="IB2" s="426"/>
      <c r="IC2" s="426"/>
      <c r="ID2" s="426"/>
      <c r="IE2" s="426"/>
      <c r="IF2" s="426"/>
      <c r="IG2" s="426"/>
      <c r="IH2" s="426"/>
      <c r="II2" s="426"/>
      <c r="IJ2" s="426"/>
      <c r="IK2" s="426"/>
      <c r="IL2" s="426"/>
      <c r="IM2" s="426"/>
      <c r="IN2" s="426"/>
      <c r="IO2" s="426"/>
      <c r="IP2" s="426"/>
      <c r="IQ2" s="426"/>
      <c r="IR2" s="426"/>
      <c r="IS2" s="426"/>
      <c r="IT2" s="426"/>
    </row>
    <row r="3" spans="1:254" ht="24" customHeight="1" x14ac:dyDescent="0.2">
      <c r="A3" s="2407"/>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380"/>
      <c r="AP3" s="168" t="s">
        <v>4</v>
      </c>
      <c r="AQ3" s="366" t="s">
        <v>5</v>
      </c>
      <c r="AR3" s="8"/>
      <c r="AS3" s="8"/>
      <c r="AT3" s="426"/>
      <c r="AU3" s="426"/>
      <c r="AV3" s="8"/>
      <c r="AW3" s="8"/>
      <c r="AX3" s="8"/>
      <c r="AY3" s="8"/>
      <c r="AZ3" s="8"/>
      <c r="BA3" s="8"/>
      <c r="BB3" s="8"/>
      <c r="BC3" s="8"/>
      <c r="BD3" s="8"/>
      <c r="BE3" s="8"/>
      <c r="BF3" s="8"/>
      <c r="BG3" s="8"/>
      <c r="BH3" s="8"/>
      <c r="BI3" s="8"/>
      <c r="BJ3" s="8"/>
      <c r="BK3" s="8"/>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c r="GI3" s="426"/>
      <c r="GJ3" s="426"/>
      <c r="GK3" s="426"/>
      <c r="GL3" s="426"/>
      <c r="GM3" s="426"/>
      <c r="GN3" s="426"/>
      <c r="GO3" s="426"/>
      <c r="GP3" s="426"/>
      <c r="GQ3" s="426"/>
      <c r="GR3" s="426"/>
      <c r="GS3" s="426"/>
      <c r="GT3" s="426"/>
      <c r="GU3" s="426"/>
      <c r="GV3" s="426"/>
      <c r="GW3" s="426"/>
      <c r="GX3" s="426"/>
      <c r="GY3" s="426"/>
      <c r="GZ3" s="426"/>
      <c r="HA3" s="426"/>
      <c r="HB3" s="426"/>
      <c r="HC3" s="426"/>
      <c r="HD3" s="426"/>
      <c r="HE3" s="426"/>
      <c r="HF3" s="426"/>
      <c r="HG3" s="426"/>
      <c r="HH3" s="426"/>
      <c r="HI3" s="426"/>
      <c r="HJ3" s="426"/>
      <c r="HK3" s="426"/>
      <c r="HL3" s="426"/>
      <c r="HM3" s="426"/>
      <c r="HN3" s="426"/>
      <c r="HO3" s="426"/>
      <c r="HP3" s="426"/>
      <c r="HQ3" s="426"/>
      <c r="HR3" s="426"/>
      <c r="HS3" s="426"/>
      <c r="HT3" s="426"/>
      <c r="HU3" s="426"/>
      <c r="HV3" s="426"/>
      <c r="HW3" s="426"/>
      <c r="HX3" s="426"/>
      <c r="HY3" s="426"/>
      <c r="HZ3" s="426"/>
      <c r="IA3" s="426"/>
      <c r="IB3" s="426"/>
      <c r="IC3" s="426"/>
      <c r="ID3" s="426"/>
      <c r="IE3" s="426"/>
      <c r="IF3" s="426"/>
      <c r="IG3" s="426"/>
      <c r="IH3" s="426"/>
      <c r="II3" s="426"/>
      <c r="IJ3" s="426"/>
      <c r="IK3" s="426"/>
      <c r="IL3" s="426"/>
      <c r="IM3" s="426"/>
      <c r="IN3" s="426"/>
      <c r="IO3" s="426"/>
      <c r="IP3" s="426"/>
      <c r="IQ3" s="426"/>
      <c r="IR3" s="426"/>
      <c r="IS3" s="426"/>
      <c r="IT3" s="426"/>
    </row>
    <row r="4" spans="1:254" ht="27.75" customHeight="1" x14ac:dyDescent="0.2">
      <c r="A4" s="2408"/>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381"/>
      <c r="AP4" s="168" t="s">
        <v>6</v>
      </c>
      <c r="AQ4" s="367" t="s">
        <v>7</v>
      </c>
      <c r="AR4" s="8"/>
      <c r="AS4" s="8"/>
      <c r="AT4" s="426"/>
      <c r="AU4" s="426"/>
      <c r="AV4" s="8"/>
      <c r="AW4" s="8"/>
      <c r="AX4" s="8"/>
      <c r="AY4" s="8"/>
      <c r="AZ4" s="8"/>
      <c r="BA4" s="8"/>
      <c r="BB4" s="8"/>
      <c r="BC4" s="8"/>
      <c r="BD4" s="8"/>
      <c r="BE4" s="8"/>
      <c r="BF4" s="8"/>
      <c r="BG4" s="8"/>
      <c r="BH4" s="8"/>
      <c r="BI4" s="8"/>
      <c r="BJ4" s="8"/>
      <c r="BK4" s="8"/>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c r="GD4" s="426"/>
      <c r="GE4" s="426"/>
      <c r="GF4" s="426"/>
      <c r="GG4" s="426"/>
      <c r="GH4" s="426"/>
      <c r="GI4" s="426"/>
      <c r="GJ4" s="426"/>
      <c r="GK4" s="426"/>
      <c r="GL4" s="426"/>
      <c r="GM4" s="426"/>
      <c r="GN4" s="426"/>
      <c r="GO4" s="426"/>
      <c r="GP4" s="426"/>
      <c r="GQ4" s="426"/>
      <c r="GR4" s="426"/>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c r="IN4" s="426"/>
      <c r="IO4" s="426"/>
      <c r="IP4" s="426"/>
      <c r="IQ4" s="426"/>
      <c r="IR4" s="426"/>
      <c r="IS4" s="426"/>
      <c r="IT4" s="426"/>
    </row>
    <row r="5" spans="1:254" ht="21.75" customHeight="1" x14ac:dyDescent="0.2">
      <c r="A5" s="2409" t="s">
        <v>8</v>
      </c>
      <c r="B5" s="2382"/>
      <c r="C5" s="2382"/>
      <c r="D5" s="2382"/>
      <c r="E5" s="2382"/>
      <c r="F5" s="2382"/>
      <c r="G5" s="2382"/>
      <c r="H5" s="2382"/>
      <c r="I5" s="2382"/>
      <c r="J5" s="2382"/>
      <c r="K5" s="2382"/>
      <c r="L5" s="2382"/>
      <c r="M5" s="2382"/>
      <c r="N5" s="2383" t="s">
        <v>249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412"/>
      <c r="AR5" s="8"/>
      <c r="AS5" s="8"/>
      <c r="AT5" s="8"/>
      <c r="AU5" s="8"/>
      <c r="AV5" s="8"/>
      <c r="AW5" s="8"/>
      <c r="AX5" s="8"/>
      <c r="AY5" s="8"/>
      <c r="AZ5" s="8"/>
      <c r="BA5" s="8"/>
      <c r="BB5" s="8"/>
      <c r="BC5" s="8"/>
      <c r="BD5" s="8"/>
      <c r="BE5" s="8"/>
      <c r="BF5" s="8"/>
      <c r="BG5" s="8"/>
      <c r="BH5" s="8"/>
      <c r="BI5" s="8"/>
      <c r="BJ5" s="8"/>
      <c r="BK5" s="8"/>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c r="GI5" s="426"/>
      <c r="GJ5" s="426"/>
      <c r="GK5" s="426"/>
      <c r="GL5" s="426"/>
      <c r="GM5" s="426"/>
      <c r="GN5" s="426"/>
      <c r="GO5" s="426"/>
      <c r="GP5" s="426"/>
      <c r="GQ5" s="426"/>
      <c r="GR5" s="426"/>
      <c r="GS5" s="426"/>
      <c r="GT5" s="426"/>
      <c r="GU5" s="426"/>
      <c r="GV5" s="426"/>
      <c r="GW5" s="426"/>
      <c r="GX5" s="426"/>
      <c r="GY5" s="426"/>
      <c r="GZ5" s="426"/>
      <c r="HA5" s="426"/>
      <c r="HB5" s="426"/>
      <c r="HC5" s="426"/>
      <c r="HD5" s="426"/>
      <c r="HE5" s="426"/>
      <c r="HF5" s="426"/>
      <c r="HG5" s="426"/>
      <c r="HH5" s="426"/>
      <c r="HI5" s="426"/>
      <c r="HJ5" s="426"/>
      <c r="HK5" s="426"/>
      <c r="HL5" s="426"/>
      <c r="HM5" s="426"/>
      <c r="HN5" s="426"/>
      <c r="HO5" s="426"/>
      <c r="HP5" s="426"/>
      <c r="HQ5" s="426"/>
      <c r="HR5" s="426"/>
      <c r="HS5" s="426"/>
      <c r="HT5" s="426"/>
      <c r="HU5" s="426"/>
      <c r="HV5" s="426"/>
      <c r="HW5" s="426"/>
      <c r="HX5" s="426"/>
      <c r="HY5" s="426"/>
      <c r="HZ5" s="426"/>
      <c r="IA5" s="426"/>
      <c r="IB5" s="426"/>
      <c r="IC5" s="426"/>
      <c r="ID5" s="426"/>
      <c r="IE5" s="426"/>
      <c r="IF5" s="426"/>
      <c r="IG5" s="426"/>
      <c r="IH5" s="426"/>
      <c r="II5" s="426"/>
      <c r="IJ5" s="426"/>
      <c r="IK5" s="426"/>
      <c r="IL5" s="426"/>
      <c r="IM5" s="426"/>
      <c r="IN5" s="426"/>
      <c r="IO5" s="426"/>
      <c r="IP5" s="426"/>
      <c r="IQ5" s="426"/>
      <c r="IR5" s="426"/>
      <c r="IS5" s="426"/>
      <c r="IT5" s="426"/>
    </row>
    <row r="6" spans="1:254" ht="15" customHeight="1" x14ac:dyDescent="0.2">
      <c r="A6" s="2410"/>
      <c r="B6" s="2411"/>
      <c r="C6" s="2411"/>
      <c r="D6" s="2411"/>
      <c r="E6" s="2411"/>
      <c r="F6" s="2411"/>
      <c r="G6" s="2411"/>
      <c r="H6" s="2411"/>
      <c r="I6" s="2411"/>
      <c r="J6" s="2411"/>
      <c r="K6" s="2411"/>
      <c r="L6" s="2411"/>
      <c r="M6" s="2411"/>
      <c r="N6" s="886"/>
      <c r="O6" s="874"/>
      <c r="P6" s="874"/>
      <c r="Q6" s="875"/>
      <c r="R6" s="887"/>
      <c r="S6" s="368"/>
      <c r="T6" s="368"/>
      <c r="U6" s="368"/>
      <c r="V6" s="369"/>
      <c r="W6" s="34"/>
      <c r="X6" s="368"/>
      <c r="Y6" s="2413" t="s">
        <v>10</v>
      </c>
      <c r="Z6" s="2411"/>
      <c r="AA6" s="2411"/>
      <c r="AB6" s="2411"/>
      <c r="AC6" s="2411"/>
      <c r="AD6" s="2411"/>
      <c r="AE6" s="2411"/>
      <c r="AF6" s="2411"/>
      <c r="AG6" s="2411"/>
      <c r="AH6" s="2411"/>
      <c r="AI6" s="2411"/>
      <c r="AJ6" s="2411"/>
      <c r="AK6" s="2411"/>
      <c r="AL6" s="2411"/>
      <c r="AM6" s="2414"/>
      <c r="AN6" s="1285"/>
      <c r="AO6" s="32"/>
      <c r="AP6" s="32"/>
      <c r="AQ6" s="370"/>
      <c r="AR6" s="8"/>
      <c r="AS6" s="8"/>
      <c r="AT6" s="8"/>
      <c r="AU6" s="8"/>
      <c r="AV6" s="8"/>
      <c r="AW6" s="8"/>
      <c r="AX6" s="8"/>
      <c r="AY6" s="8"/>
      <c r="AZ6" s="8"/>
      <c r="BA6" s="8"/>
      <c r="BB6" s="8"/>
      <c r="BC6" s="8"/>
      <c r="BD6" s="8"/>
      <c r="BE6" s="8"/>
      <c r="BF6" s="8"/>
      <c r="BG6" s="8"/>
      <c r="BH6" s="8"/>
      <c r="BI6" s="8"/>
      <c r="BJ6" s="8"/>
      <c r="BK6" s="8"/>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c r="HO6" s="426"/>
      <c r="HP6" s="426"/>
      <c r="HQ6" s="426"/>
      <c r="HR6" s="426"/>
      <c r="HS6" s="426"/>
      <c r="HT6" s="426"/>
      <c r="HU6" s="426"/>
      <c r="HV6" s="426"/>
      <c r="HW6" s="426"/>
      <c r="HX6" s="426"/>
      <c r="HY6" s="426"/>
      <c r="HZ6" s="426"/>
      <c r="IA6" s="426"/>
      <c r="IB6" s="426"/>
      <c r="IC6" s="426"/>
      <c r="ID6" s="426"/>
      <c r="IE6" s="426"/>
      <c r="IF6" s="426"/>
      <c r="IG6" s="426"/>
      <c r="IH6" s="426"/>
      <c r="II6" s="426"/>
      <c r="IJ6" s="426"/>
      <c r="IK6" s="426"/>
      <c r="IL6" s="426"/>
      <c r="IM6" s="426"/>
      <c r="IN6" s="426"/>
      <c r="IO6" s="426"/>
      <c r="IP6" s="426"/>
      <c r="IQ6" s="426"/>
      <c r="IR6" s="426"/>
      <c r="IS6" s="426"/>
      <c r="IT6" s="426"/>
    </row>
    <row r="7" spans="1:254" ht="15" x14ac:dyDescent="0.2">
      <c r="A7" s="2415" t="s">
        <v>11</v>
      </c>
      <c r="B7" s="2384" t="s">
        <v>12</v>
      </c>
      <c r="C7" s="2384"/>
      <c r="D7" s="2384" t="s">
        <v>11</v>
      </c>
      <c r="E7" s="2384" t="s">
        <v>13</v>
      </c>
      <c r="F7" s="2384"/>
      <c r="G7" s="2384" t="s">
        <v>11</v>
      </c>
      <c r="H7" s="2384" t="s">
        <v>14</v>
      </c>
      <c r="I7" s="2384"/>
      <c r="J7" s="2384" t="s">
        <v>11</v>
      </c>
      <c r="K7" s="2384" t="s">
        <v>15</v>
      </c>
      <c r="L7" s="2384" t="s">
        <v>16</v>
      </c>
      <c r="M7" s="2384" t="s">
        <v>17</v>
      </c>
      <c r="N7" s="2384" t="s">
        <v>18</v>
      </c>
      <c r="O7" s="2384" t="s">
        <v>19</v>
      </c>
      <c r="P7" s="2384" t="s">
        <v>9</v>
      </c>
      <c r="Q7" s="2396" t="s">
        <v>20</v>
      </c>
      <c r="R7" s="2398" t="s">
        <v>21</v>
      </c>
      <c r="S7" s="2400" t="s">
        <v>22</v>
      </c>
      <c r="T7" s="2400" t="s">
        <v>23</v>
      </c>
      <c r="U7" s="2384" t="s">
        <v>24</v>
      </c>
      <c r="V7" s="2402" t="s">
        <v>21</v>
      </c>
      <c r="W7" s="1278"/>
      <c r="X7" s="2404" t="s">
        <v>26</v>
      </c>
      <c r="Y7" s="2394" t="s">
        <v>27</v>
      </c>
      <c r="Z7" s="2395"/>
      <c r="AA7" s="2392" t="s">
        <v>28</v>
      </c>
      <c r="AB7" s="2393"/>
      <c r="AC7" s="2393"/>
      <c r="AD7" s="2393"/>
      <c r="AE7" s="2422" t="s">
        <v>29</v>
      </c>
      <c r="AF7" s="2423"/>
      <c r="AG7" s="2423"/>
      <c r="AH7" s="2423"/>
      <c r="AI7" s="2423"/>
      <c r="AJ7" s="2423"/>
      <c r="AK7" s="2392" t="s">
        <v>30</v>
      </c>
      <c r="AL7" s="2393"/>
      <c r="AM7" s="2393"/>
      <c r="AN7" s="2417" t="s">
        <v>31</v>
      </c>
      <c r="AO7" s="2419" t="s">
        <v>32</v>
      </c>
      <c r="AP7" s="2419" t="s">
        <v>33</v>
      </c>
      <c r="AQ7" s="2420" t="s">
        <v>34</v>
      </c>
      <c r="AR7" s="8"/>
      <c r="AS7" s="8"/>
      <c r="AT7" s="8"/>
      <c r="AU7" s="8"/>
      <c r="AV7" s="8"/>
      <c r="AW7" s="8"/>
      <c r="AX7" s="8"/>
      <c r="AY7" s="8"/>
      <c r="AZ7" s="8"/>
      <c r="BA7" s="8"/>
      <c r="BB7" s="8"/>
      <c r="BC7" s="8"/>
      <c r="BD7" s="8"/>
      <c r="BE7" s="8"/>
      <c r="BF7" s="8"/>
      <c r="BG7" s="8"/>
      <c r="BH7" s="8"/>
      <c r="BI7" s="8"/>
      <c r="BJ7" s="8"/>
      <c r="BK7" s="8"/>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6"/>
      <c r="FA7" s="426"/>
      <c r="FB7" s="426"/>
      <c r="FC7" s="426"/>
      <c r="FD7" s="426"/>
      <c r="FE7" s="426"/>
      <c r="FF7" s="426"/>
      <c r="FG7" s="426"/>
      <c r="FH7" s="426"/>
      <c r="FI7" s="426"/>
      <c r="FJ7" s="426"/>
      <c r="FK7" s="426"/>
      <c r="FL7" s="426"/>
      <c r="FM7" s="426"/>
      <c r="FN7" s="426"/>
      <c r="FO7" s="426"/>
      <c r="FP7" s="426"/>
      <c r="FQ7" s="426"/>
      <c r="FR7" s="426"/>
      <c r="FS7" s="426"/>
      <c r="FT7" s="426"/>
      <c r="FU7" s="426"/>
      <c r="FV7" s="426"/>
      <c r="FW7" s="426"/>
      <c r="FX7" s="426"/>
      <c r="FY7" s="426"/>
      <c r="FZ7" s="426"/>
      <c r="GA7" s="426"/>
      <c r="GB7" s="426"/>
      <c r="GC7" s="426"/>
      <c r="GD7" s="426"/>
      <c r="GE7" s="426"/>
      <c r="GF7" s="426"/>
      <c r="GG7" s="426"/>
      <c r="GH7" s="426"/>
      <c r="GI7" s="426"/>
      <c r="GJ7" s="426"/>
      <c r="GK7" s="426"/>
      <c r="GL7" s="426"/>
      <c r="GM7" s="426"/>
      <c r="GN7" s="426"/>
      <c r="GO7" s="426"/>
      <c r="GP7" s="426"/>
      <c r="GQ7" s="426"/>
      <c r="GR7" s="426"/>
      <c r="GS7" s="426"/>
      <c r="GT7" s="426"/>
      <c r="GU7" s="426"/>
      <c r="GV7" s="426"/>
      <c r="GW7" s="426"/>
      <c r="GX7" s="426"/>
      <c r="GY7" s="426"/>
      <c r="GZ7" s="426"/>
      <c r="HA7" s="426"/>
      <c r="HB7" s="426"/>
      <c r="HC7" s="426"/>
      <c r="HD7" s="426"/>
      <c r="HE7" s="426"/>
      <c r="HF7" s="426"/>
      <c r="HG7" s="426"/>
      <c r="HH7" s="426"/>
      <c r="HI7" s="426"/>
      <c r="HJ7" s="426"/>
      <c r="HK7" s="426"/>
      <c r="HL7" s="426"/>
      <c r="HM7" s="426"/>
      <c r="HN7" s="426"/>
      <c r="HO7" s="426"/>
      <c r="HP7" s="426"/>
      <c r="HQ7" s="426"/>
      <c r="HR7" s="426"/>
      <c r="HS7" s="426"/>
      <c r="HT7" s="426"/>
      <c r="HU7" s="426"/>
      <c r="HV7" s="426"/>
      <c r="HW7" s="426"/>
      <c r="HX7" s="426"/>
      <c r="HY7" s="426"/>
      <c r="HZ7" s="426"/>
      <c r="IA7" s="426"/>
      <c r="IB7" s="426"/>
      <c r="IC7" s="426"/>
      <c r="ID7" s="426"/>
      <c r="IE7" s="426"/>
      <c r="IF7" s="426"/>
      <c r="IG7" s="426"/>
      <c r="IH7" s="426"/>
      <c r="II7" s="426"/>
      <c r="IJ7" s="426"/>
      <c r="IK7" s="426"/>
      <c r="IL7" s="426"/>
      <c r="IM7" s="426"/>
      <c r="IN7" s="426"/>
      <c r="IO7" s="426"/>
      <c r="IP7" s="426"/>
      <c r="IQ7" s="426"/>
      <c r="IR7" s="426"/>
      <c r="IS7" s="426"/>
      <c r="IT7" s="426"/>
    </row>
    <row r="8" spans="1:254" ht="146.25" customHeight="1" x14ac:dyDescent="0.2">
      <c r="A8" s="2416"/>
      <c r="B8" s="2386"/>
      <c r="C8" s="2386"/>
      <c r="D8" s="2386"/>
      <c r="E8" s="2386"/>
      <c r="F8" s="2386"/>
      <c r="G8" s="2386"/>
      <c r="H8" s="2386"/>
      <c r="I8" s="2386"/>
      <c r="J8" s="2386"/>
      <c r="K8" s="2386"/>
      <c r="L8" s="2386"/>
      <c r="M8" s="2389"/>
      <c r="N8" s="2385"/>
      <c r="O8" s="2386"/>
      <c r="P8" s="2386"/>
      <c r="Q8" s="2397"/>
      <c r="R8" s="2399"/>
      <c r="S8" s="2401"/>
      <c r="T8" s="2401"/>
      <c r="U8" s="2386"/>
      <c r="V8" s="2403"/>
      <c r="W8" s="1279" t="s">
        <v>11</v>
      </c>
      <c r="X8" s="2385"/>
      <c r="Y8" s="371" t="s">
        <v>35</v>
      </c>
      <c r="Z8" s="372" t="s">
        <v>36</v>
      </c>
      <c r="AA8" s="371" t="s">
        <v>37</v>
      </c>
      <c r="AB8" s="371" t="s">
        <v>78</v>
      </c>
      <c r="AC8" s="371" t="s">
        <v>79</v>
      </c>
      <c r="AD8" s="371" t="s">
        <v>80</v>
      </c>
      <c r="AE8" s="371" t="s">
        <v>41</v>
      </c>
      <c r="AF8" s="371" t="s">
        <v>42</v>
      </c>
      <c r="AG8" s="371" t="s">
        <v>43</v>
      </c>
      <c r="AH8" s="371" t="s">
        <v>44</v>
      </c>
      <c r="AI8" s="371" t="s">
        <v>45</v>
      </c>
      <c r="AJ8" s="371" t="s">
        <v>46</v>
      </c>
      <c r="AK8" s="371" t="s">
        <v>47</v>
      </c>
      <c r="AL8" s="371" t="s">
        <v>48</v>
      </c>
      <c r="AM8" s="371" t="s">
        <v>49</v>
      </c>
      <c r="AN8" s="2418"/>
      <c r="AO8" s="2419"/>
      <c r="AP8" s="2419"/>
      <c r="AQ8" s="2421"/>
      <c r="AR8" s="8"/>
      <c r="AS8" s="8"/>
      <c r="AT8" s="8"/>
      <c r="AU8" s="8"/>
      <c r="AV8" s="8"/>
      <c r="AW8" s="8"/>
      <c r="AX8" s="8"/>
      <c r="AY8" s="8"/>
      <c r="AZ8" s="8"/>
      <c r="BA8" s="8"/>
      <c r="BB8" s="8"/>
      <c r="BC8" s="8"/>
      <c r="BD8" s="8"/>
      <c r="BE8" s="8"/>
      <c r="BF8" s="8"/>
      <c r="BG8" s="8"/>
      <c r="BH8" s="8"/>
      <c r="BI8" s="8"/>
      <c r="BJ8" s="8"/>
      <c r="BK8" s="8"/>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426"/>
      <c r="CM8" s="426"/>
      <c r="CN8" s="426"/>
      <c r="CO8" s="426"/>
      <c r="CP8" s="426"/>
      <c r="CQ8" s="426"/>
      <c r="CR8" s="426"/>
      <c r="CS8" s="426"/>
      <c r="CT8" s="426"/>
      <c r="CU8" s="426"/>
      <c r="CV8" s="426"/>
      <c r="CW8" s="426"/>
      <c r="CX8" s="426"/>
      <c r="CY8" s="426"/>
      <c r="CZ8" s="426"/>
      <c r="DA8" s="426"/>
      <c r="DB8" s="426"/>
      <c r="DC8" s="426"/>
      <c r="DD8" s="426"/>
      <c r="DE8" s="426"/>
      <c r="DF8" s="426"/>
      <c r="DG8" s="426"/>
      <c r="DH8" s="426"/>
      <c r="DI8" s="426"/>
      <c r="DJ8" s="426"/>
      <c r="DK8" s="426"/>
      <c r="DL8" s="426"/>
      <c r="DM8" s="426"/>
      <c r="DN8" s="426"/>
      <c r="DO8" s="426"/>
      <c r="DP8" s="426"/>
      <c r="DQ8" s="426"/>
      <c r="DR8" s="426"/>
      <c r="DS8" s="426"/>
      <c r="DT8" s="426"/>
      <c r="DU8" s="426"/>
      <c r="DV8" s="426"/>
      <c r="DW8" s="426"/>
      <c r="DX8" s="426"/>
      <c r="DY8" s="426"/>
      <c r="DZ8" s="426"/>
      <c r="EA8" s="426"/>
      <c r="EB8" s="426"/>
      <c r="EC8" s="426"/>
      <c r="ED8" s="426"/>
      <c r="EE8" s="426"/>
      <c r="EF8" s="426"/>
      <c r="EG8" s="426"/>
      <c r="EH8" s="426"/>
      <c r="EI8" s="426"/>
      <c r="EJ8" s="426"/>
      <c r="EK8" s="426"/>
      <c r="EL8" s="426"/>
      <c r="EM8" s="426"/>
      <c r="EN8" s="426"/>
      <c r="EO8" s="426"/>
      <c r="EP8" s="426"/>
      <c r="EQ8" s="426"/>
      <c r="ER8" s="426"/>
      <c r="ES8" s="426"/>
      <c r="ET8" s="426"/>
      <c r="EU8" s="426"/>
      <c r="EV8" s="426"/>
      <c r="EW8" s="426"/>
      <c r="EX8" s="426"/>
      <c r="EY8" s="426"/>
      <c r="EZ8" s="426"/>
      <c r="FA8" s="426"/>
      <c r="FB8" s="426"/>
      <c r="FC8" s="426"/>
      <c r="FD8" s="426"/>
      <c r="FE8" s="426"/>
      <c r="FF8" s="426"/>
      <c r="FG8" s="426"/>
      <c r="FH8" s="426"/>
      <c r="FI8" s="426"/>
      <c r="FJ8" s="426"/>
      <c r="FK8" s="426"/>
      <c r="FL8" s="426"/>
      <c r="FM8" s="426"/>
      <c r="FN8" s="426"/>
      <c r="FO8" s="426"/>
      <c r="FP8" s="426"/>
      <c r="FQ8" s="426"/>
      <c r="FR8" s="426"/>
      <c r="FS8" s="426"/>
      <c r="FT8" s="426"/>
      <c r="FU8" s="426"/>
      <c r="FV8" s="426"/>
      <c r="FW8" s="426"/>
      <c r="FX8" s="426"/>
      <c r="FY8" s="426"/>
      <c r="FZ8" s="426"/>
      <c r="GA8" s="426"/>
      <c r="GB8" s="426"/>
      <c r="GC8" s="426"/>
      <c r="GD8" s="426"/>
      <c r="GE8" s="426"/>
      <c r="GF8" s="426"/>
      <c r="GG8" s="426"/>
      <c r="GH8" s="426"/>
      <c r="GI8" s="426"/>
      <c r="GJ8" s="426"/>
      <c r="GK8" s="426"/>
      <c r="GL8" s="426"/>
      <c r="GM8" s="426"/>
      <c r="GN8" s="426"/>
      <c r="GO8" s="426"/>
      <c r="GP8" s="426"/>
      <c r="GQ8" s="426"/>
      <c r="GR8" s="426"/>
      <c r="GS8" s="426"/>
      <c r="GT8" s="426"/>
      <c r="GU8" s="426"/>
      <c r="GV8" s="426"/>
      <c r="GW8" s="426"/>
      <c r="GX8" s="426"/>
      <c r="GY8" s="426"/>
      <c r="GZ8" s="426"/>
      <c r="HA8" s="426"/>
      <c r="HB8" s="426"/>
      <c r="HC8" s="426"/>
      <c r="HD8" s="426"/>
      <c r="HE8" s="426"/>
      <c r="HF8" s="426"/>
      <c r="HG8" s="426"/>
      <c r="HH8" s="426"/>
      <c r="HI8" s="426"/>
      <c r="HJ8" s="426"/>
      <c r="HK8" s="426"/>
      <c r="HL8" s="426"/>
      <c r="HM8" s="426"/>
      <c r="HN8" s="426"/>
      <c r="HO8" s="426"/>
      <c r="HP8" s="426"/>
      <c r="HQ8" s="426"/>
      <c r="HR8" s="426"/>
      <c r="HS8" s="426"/>
      <c r="HT8" s="426"/>
      <c r="HU8" s="426"/>
      <c r="HV8" s="426"/>
      <c r="HW8" s="426"/>
      <c r="HX8" s="426"/>
      <c r="HY8" s="426"/>
      <c r="HZ8" s="426"/>
      <c r="IA8" s="426"/>
      <c r="IB8" s="426"/>
      <c r="IC8" s="426"/>
      <c r="ID8" s="426"/>
      <c r="IE8" s="426"/>
      <c r="IF8" s="426"/>
      <c r="IG8" s="426"/>
      <c r="IH8" s="426"/>
      <c r="II8" s="426"/>
      <c r="IJ8" s="426"/>
      <c r="IK8" s="426"/>
      <c r="IL8" s="426"/>
      <c r="IM8" s="426"/>
      <c r="IN8" s="426"/>
      <c r="IO8" s="426"/>
      <c r="IP8" s="426"/>
      <c r="IQ8" s="426"/>
      <c r="IR8" s="426"/>
      <c r="IS8" s="426"/>
      <c r="IT8" s="426"/>
    </row>
    <row r="9" spans="1:254" ht="15" x14ac:dyDescent="0.2">
      <c r="A9" s="373">
        <v>5</v>
      </c>
      <c r="B9" s="37" t="s">
        <v>50</v>
      </c>
      <c r="C9" s="37"/>
      <c r="D9" s="1274"/>
      <c r="E9" s="1274"/>
      <c r="F9" s="37"/>
      <c r="G9" s="37"/>
      <c r="H9" s="37"/>
      <c r="I9" s="37"/>
      <c r="J9" s="37"/>
      <c r="K9" s="38"/>
      <c r="L9" s="38"/>
      <c r="M9" s="38"/>
      <c r="N9" s="38"/>
      <c r="O9" s="38"/>
      <c r="P9" s="38"/>
      <c r="Q9" s="38"/>
      <c r="R9" s="38"/>
      <c r="S9" s="38"/>
      <c r="T9" s="38"/>
      <c r="U9" s="38"/>
      <c r="V9" s="374"/>
      <c r="W9" s="42"/>
      <c r="X9" s="38"/>
      <c r="Y9" s="37"/>
      <c r="Z9" s="37"/>
      <c r="AA9" s="37"/>
      <c r="AB9" s="37"/>
      <c r="AC9" s="37"/>
      <c r="AD9" s="37"/>
      <c r="AE9" s="37"/>
      <c r="AF9" s="37"/>
      <c r="AG9" s="37"/>
      <c r="AH9" s="37"/>
      <c r="AI9" s="37"/>
      <c r="AJ9" s="37"/>
      <c r="AK9" s="37"/>
      <c r="AL9" s="37"/>
      <c r="AM9" s="37"/>
      <c r="AN9" s="37"/>
      <c r="AO9" s="375"/>
      <c r="AP9" s="375"/>
      <c r="AQ9" s="376"/>
      <c r="AR9" s="8"/>
      <c r="AS9" s="8"/>
      <c r="AT9" s="8"/>
      <c r="AU9" s="8"/>
      <c r="AV9" s="8"/>
      <c r="AW9" s="8"/>
      <c r="AX9" s="8"/>
      <c r="AY9" s="8"/>
      <c r="AZ9" s="8"/>
      <c r="BA9" s="8"/>
      <c r="BB9" s="8"/>
      <c r="BC9" s="8"/>
      <c r="BD9" s="8"/>
      <c r="BE9" s="8"/>
      <c r="BF9" s="8"/>
      <c r="BG9" s="8"/>
      <c r="BH9" s="8"/>
      <c r="BI9" s="8"/>
      <c r="BJ9" s="8"/>
      <c r="BK9" s="8"/>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6"/>
      <c r="CU9" s="426"/>
      <c r="CV9" s="426"/>
      <c r="CW9" s="426"/>
      <c r="CX9" s="426"/>
      <c r="CY9" s="426"/>
      <c r="CZ9" s="426"/>
      <c r="DA9" s="426"/>
      <c r="DB9" s="426"/>
      <c r="DC9" s="426"/>
      <c r="DD9" s="426"/>
      <c r="DE9" s="426"/>
      <c r="DF9" s="426"/>
      <c r="DG9" s="426"/>
      <c r="DH9" s="426"/>
      <c r="DI9" s="426"/>
      <c r="DJ9" s="426"/>
      <c r="DK9" s="426"/>
      <c r="DL9" s="426"/>
      <c r="DM9" s="426"/>
      <c r="DN9" s="426"/>
      <c r="DO9" s="426"/>
      <c r="DP9" s="426"/>
      <c r="DQ9" s="426"/>
      <c r="DR9" s="426"/>
      <c r="DS9" s="426"/>
      <c r="DT9" s="426"/>
      <c r="DU9" s="426"/>
      <c r="DV9" s="426"/>
      <c r="DW9" s="426"/>
      <c r="DX9" s="426"/>
      <c r="DY9" s="426"/>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c r="FF9" s="426"/>
      <c r="FG9" s="426"/>
      <c r="FH9" s="426"/>
      <c r="FI9" s="426"/>
      <c r="FJ9" s="426"/>
      <c r="FK9" s="426"/>
      <c r="FL9" s="426"/>
      <c r="FM9" s="426"/>
      <c r="FN9" s="426"/>
      <c r="FO9" s="426"/>
      <c r="FP9" s="426"/>
      <c r="FQ9" s="426"/>
      <c r="FR9" s="426"/>
      <c r="FS9" s="426"/>
      <c r="FT9" s="426"/>
      <c r="FU9" s="426"/>
      <c r="FV9" s="426"/>
      <c r="FW9" s="426"/>
      <c r="FX9" s="426"/>
      <c r="FY9" s="426"/>
      <c r="FZ9" s="426"/>
      <c r="GA9" s="426"/>
      <c r="GB9" s="426"/>
      <c r="GC9" s="426"/>
      <c r="GD9" s="426"/>
      <c r="GE9" s="426"/>
      <c r="GF9" s="426"/>
      <c r="GG9" s="426"/>
      <c r="GH9" s="426"/>
      <c r="GI9" s="426"/>
      <c r="GJ9" s="426"/>
      <c r="GK9" s="426"/>
      <c r="GL9" s="426"/>
      <c r="GM9" s="426"/>
      <c r="GN9" s="426"/>
      <c r="GO9" s="426"/>
      <c r="GP9" s="426"/>
      <c r="GQ9" s="426"/>
      <c r="GR9" s="426"/>
      <c r="GS9" s="426"/>
      <c r="GT9" s="426"/>
      <c r="GU9" s="426"/>
      <c r="GV9" s="426"/>
      <c r="GW9" s="426"/>
      <c r="GX9" s="426"/>
      <c r="GY9" s="426"/>
      <c r="GZ9" s="426"/>
      <c r="HA9" s="426"/>
      <c r="HB9" s="426"/>
      <c r="HC9" s="426"/>
      <c r="HD9" s="426"/>
      <c r="HE9" s="426"/>
      <c r="HF9" s="426"/>
      <c r="HG9" s="426"/>
      <c r="HH9" s="426"/>
      <c r="HI9" s="426"/>
      <c r="HJ9" s="426"/>
      <c r="HK9" s="426"/>
      <c r="HL9" s="426"/>
      <c r="HM9" s="426"/>
      <c r="HN9" s="426"/>
      <c r="HO9" s="426"/>
      <c r="HP9" s="426"/>
      <c r="HQ9" s="426"/>
      <c r="HR9" s="426"/>
      <c r="HS9" s="426"/>
      <c r="HT9" s="426"/>
      <c r="HU9" s="426"/>
      <c r="HV9" s="426"/>
      <c r="HW9" s="426"/>
      <c r="HX9" s="426"/>
      <c r="HY9" s="426"/>
      <c r="HZ9" s="426"/>
      <c r="IA9" s="426"/>
      <c r="IB9" s="426"/>
      <c r="IC9" s="426"/>
      <c r="ID9" s="426"/>
      <c r="IE9" s="426"/>
      <c r="IF9" s="426"/>
      <c r="IG9" s="426"/>
      <c r="IH9" s="426"/>
      <c r="II9" s="426"/>
      <c r="IJ9" s="426"/>
      <c r="IK9" s="426"/>
      <c r="IL9" s="426"/>
      <c r="IM9" s="426"/>
      <c r="IN9" s="426"/>
      <c r="IO9" s="426"/>
      <c r="IP9" s="426"/>
      <c r="IQ9" s="426"/>
      <c r="IR9" s="426"/>
      <c r="IS9" s="426"/>
      <c r="IT9" s="426"/>
    </row>
    <row r="10" spans="1:254" ht="16.5" customHeight="1" x14ac:dyDescent="0.2">
      <c r="A10" s="1332"/>
      <c r="B10" s="1334"/>
      <c r="C10" s="1334"/>
      <c r="D10" s="377">
        <v>28</v>
      </c>
      <c r="E10" s="55" t="s">
        <v>250</v>
      </c>
      <c r="F10" s="55"/>
      <c r="G10" s="55"/>
      <c r="H10" s="55"/>
      <c r="I10" s="55"/>
      <c r="J10" s="55"/>
      <c r="K10" s="57"/>
      <c r="L10" s="57"/>
      <c r="M10" s="57"/>
      <c r="N10" s="57"/>
      <c r="O10" s="57"/>
      <c r="P10" s="57"/>
      <c r="Q10" s="57"/>
      <c r="R10" s="57"/>
      <c r="S10" s="57"/>
      <c r="T10" s="57"/>
      <c r="U10" s="57"/>
      <c r="V10" s="379"/>
      <c r="W10" s="61"/>
      <c r="X10" s="57"/>
      <c r="Y10" s="55"/>
      <c r="Z10" s="55"/>
      <c r="AA10" s="55"/>
      <c r="AB10" s="55"/>
      <c r="AC10" s="55"/>
      <c r="AD10" s="55"/>
      <c r="AE10" s="55"/>
      <c r="AF10" s="55"/>
      <c r="AG10" s="55"/>
      <c r="AH10" s="55"/>
      <c r="AI10" s="55"/>
      <c r="AJ10" s="55"/>
      <c r="AK10" s="55"/>
      <c r="AL10" s="55"/>
      <c r="AM10" s="55"/>
      <c r="AN10" s="55"/>
      <c r="AO10" s="380"/>
      <c r="AP10" s="380"/>
      <c r="AQ10" s="381"/>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row>
    <row r="11" spans="1:254" ht="19.5" customHeight="1" x14ac:dyDescent="0.2">
      <c r="A11" s="1332"/>
      <c r="B11" s="1334"/>
      <c r="C11" s="1334"/>
      <c r="D11" s="1099"/>
      <c r="E11" s="1334"/>
      <c r="F11" s="1334"/>
      <c r="G11" s="178">
        <v>89</v>
      </c>
      <c r="H11" s="62" t="s">
        <v>52</v>
      </c>
      <c r="I11" s="62"/>
      <c r="J11" s="62"/>
      <c r="K11" s="1100"/>
      <c r="L11" s="1100"/>
      <c r="M11" s="1100"/>
      <c r="N11" s="1100"/>
      <c r="O11" s="1100"/>
      <c r="P11" s="1100"/>
      <c r="Q11" s="1100"/>
      <c r="R11" s="1100"/>
      <c r="S11" s="1100"/>
      <c r="T11" s="1100"/>
      <c r="U11" s="1100"/>
      <c r="V11" s="1101"/>
      <c r="W11" s="1102"/>
      <c r="X11" s="1100"/>
      <c r="Y11" s="1103"/>
      <c r="Z11" s="1103"/>
      <c r="AA11" s="1103"/>
      <c r="AB11" s="1103"/>
      <c r="AC11" s="1103"/>
      <c r="AD11" s="1103"/>
      <c r="AE11" s="1103"/>
      <c r="AF11" s="1103"/>
      <c r="AG11" s="1103"/>
      <c r="AH11" s="1103"/>
      <c r="AI11" s="1103"/>
      <c r="AJ11" s="1103"/>
      <c r="AK11" s="1103"/>
      <c r="AL11" s="1103"/>
      <c r="AM11" s="1103"/>
      <c r="AN11" s="1103"/>
      <c r="AO11" s="1104"/>
      <c r="AP11" s="1104"/>
      <c r="AQ11" s="1105"/>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row>
    <row r="12" spans="1:254" ht="94.5" customHeight="1" x14ac:dyDescent="0.2">
      <c r="A12" s="382"/>
      <c r="B12" s="1288"/>
      <c r="C12" s="1288"/>
      <c r="D12" s="1345"/>
      <c r="E12" s="1288"/>
      <c r="F12" s="1288"/>
      <c r="G12" s="1344"/>
      <c r="H12" s="1288"/>
      <c r="I12" s="1288"/>
      <c r="J12" s="1264">
        <v>275</v>
      </c>
      <c r="K12" s="1268" t="s">
        <v>251</v>
      </c>
      <c r="L12" s="1269" t="s">
        <v>252</v>
      </c>
      <c r="M12" s="1265">
        <v>4</v>
      </c>
      <c r="N12" s="2353" t="s">
        <v>253</v>
      </c>
      <c r="O12" s="2388" t="s">
        <v>254</v>
      </c>
      <c r="P12" s="2309" t="s">
        <v>255</v>
      </c>
      <c r="Q12" s="1325">
        <f>+V12/R12</f>
        <v>0.68738400394933352</v>
      </c>
      <c r="R12" s="2446">
        <f>SUM(V12:V17)</f>
        <v>1600270000</v>
      </c>
      <c r="S12" s="2300" t="s">
        <v>256</v>
      </c>
      <c r="T12" s="1268" t="s">
        <v>257</v>
      </c>
      <c r="U12" s="383" t="s">
        <v>258</v>
      </c>
      <c r="V12" s="1283">
        <v>1100000000</v>
      </c>
      <c r="W12" s="1559">
        <v>20</v>
      </c>
      <c r="X12" s="1494" t="s">
        <v>259</v>
      </c>
      <c r="Y12" s="2430">
        <v>295972</v>
      </c>
      <c r="Z12" s="2430">
        <v>285580</v>
      </c>
      <c r="AA12" s="2430">
        <v>135545</v>
      </c>
      <c r="AB12" s="2430">
        <v>44254</v>
      </c>
      <c r="AC12" s="2430">
        <v>309146</v>
      </c>
      <c r="AD12" s="2430">
        <v>92607</v>
      </c>
      <c r="AE12" s="2429">
        <v>2145</v>
      </c>
      <c r="AF12" s="2429">
        <v>12718</v>
      </c>
      <c r="AG12" s="2429">
        <v>26</v>
      </c>
      <c r="AH12" s="2429">
        <v>37</v>
      </c>
      <c r="AI12" s="2429">
        <v>0</v>
      </c>
      <c r="AJ12" s="2429">
        <v>0</v>
      </c>
      <c r="AK12" s="2429">
        <v>44350</v>
      </c>
      <c r="AL12" s="2429">
        <v>21944</v>
      </c>
      <c r="AM12" s="2429">
        <v>75687</v>
      </c>
      <c r="AN12" s="2429">
        <v>581552</v>
      </c>
      <c r="AO12" s="2433">
        <v>43832</v>
      </c>
      <c r="AP12" s="2424">
        <v>44196</v>
      </c>
      <c r="AQ12" s="2427" t="s">
        <v>2018</v>
      </c>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row>
    <row r="13" spans="1:254" ht="44.25" customHeight="1" x14ac:dyDescent="0.2">
      <c r="A13" s="382"/>
      <c r="B13" s="2439"/>
      <c r="C13" s="2439"/>
      <c r="D13" s="1345"/>
      <c r="E13" s="2439"/>
      <c r="F13" s="2439"/>
      <c r="G13" s="1345"/>
      <c r="H13" s="2439"/>
      <c r="I13" s="2439"/>
      <c r="J13" s="2390">
        <v>276</v>
      </c>
      <c r="K13" s="2273" t="s">
        <v>260</v>
      </c>
      <c r="L13" s="2309" t="s">
        <v>261</v>
      </c>
      <c r="M13" s="2326">
        <v>1</v>
      </c>
      <c r="N13" s="2336"/>
      <c r="O13" s="2388"/>
      <c r="P13" s="2309"/>
      <c r="Q13" s="2443">
        <f>+V13/R12</f>
        <v>0.15639235878945429</v>
      </c>
      <c r="R13" s="2446"/>
      <c r="S13" s="2300"/>
      <c r="T13" s="2300" t="s">
        <v>262</v>
      </c>
      <c r="U13" s="2300" t="s">
        <v>263</v>
      </c>
      <c r="V13" s="2428">
        <v>250270000</v>
      </c>
      <c r="W13" s="2447">
        <v>20</v>
      </c>
      <c r="X13" s="2387" t="s">
        <v>259</v>
      </c>
      <c r="Y13" s="2431"/>
      <c r="Z13" s="2431"/>
      <c r="AA13" s="2431"/>
      <c r="AB13" s="2431"/>
      <c r="AC13" s="2431"/>
      <c r="AD13" s="2431"/>
      <c r="AE13" s="2429"/>
      <c r="AF13" s="2429"/>
      <c r="AG13" s="2429"/>
      <c r="AH13" s="2429"/>
      <c r="AI13" s="2429"/>
      <c r="AJ13" s="2429"/>
      <c r="AK13" s="2429"/>
      <c r="AL13" s="2429"/>
      <c r="AM13" s="2429"/>
      <c r="AN13" s="2429"/>
      <c r="AO13" s="2434"/>
      <c r="AP13" s="2425"/>
      <c r="AQ13" s="2427"/>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ht="44.25" customHeight="1" x14ac:dyDescent="0.2">
      <c r="A14" s="382"/>
      <c r="B14" s="1288"/>
      <c r="C14" s="1288"/>
      <c r="D14" s="1345"/>
      <c r="E14" s="1288"/>
      <c r="F14" s="1288"/>
      <c r="G14" s="1345"/>
      <c r="H14" s="1288"/>
      <c r="I14" s="1288"/>
      <c r="J14" s="2391"/>
      <c r="K14" s="2273"/>
      <c r="L14" s="2309"/>
      <c r="M14" s="2326"/>
      <c r="N14" s="2336"/>
      <c r="O14" s="2388"/>
      <c r="P14" s="2309"/>
      <c r="Q14" s="2443"/>
      <c r="R14" s="2446"/>
      <c r="S14" s="2300"/>
      <c r="T14" s="2300"/>
      <c r="U14" s="2300"/>
      <c r="V14" s="2428"/>
      <c r="W14" s="2447"/>
      <c r="X14" s="2391"/>
      <c r="Y14" s="2431"/>
      <c r="Z14" s="2431"/>
      <c r="AA14" s="2431"/>
      <c r="AB14" s="2431"/>
      <c r="AC14" s="2431"/>
      <c r="AD14" s="2431"/>
      <c r="AE14" s="2429"/>
      <c r="AF14" s="2429"/>
      <c r="AG14" s="2429"/>
      <c r="AH14" s="2429"/>
      <c r="AI14" s="2429"/>
      <c r="AJ14" s="2429"/>
      <c r="AK14" s="2429"/>
      <c r="AL14" s="2429"/>
      <c r="AM14" s="2429"/>
      <c r="AN14" s="2429"/>
      <c r="AO14" s="2434"/>
      <c r="AP14" s="2425"/>
      <c r="AQ14" s="2427"/>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ht="24.75" customHeight="1" x14ac:dyDescent="0.2">
      <c r="A15" s="382"/>
      <c r="B15" s="1288"/>
      <c r="C15" s="1288"/>
      <c r="D15" s="1345"/>
      <c r="E15" s="1288"/>
      <c r="F15" s="1288"/>
      <c r="G15" s="1345"/>
      <c r="H15" s="1288"/>
      <c r="I15" s="1288"/>
      <c r="J15" s="2387">
        <v>277</v>
      </c>
      <c r="K15" s="2300" t="s">
        <v>264</v>
      </c>
      <c r="L15" s="2309" t="s">
        <v>265</v>
      </c>
      <c r="M15" s="2326">
        <v>1</v>
      </c>
      <c r="N15" s="2336"/>
      <c r="O15" s="2388"/>
      <c r="P15" s="2309"/>
      <c r="Q15" s="2443">
        <f>+V15/R12</f>
        <v>0.15622363726121216</v>
      </c>
      <c r="R15" s="2446"/>
      <c r="S15" s="2300"/>
      <c r="T15" s="2300" t="s">
        <v>266</v>
      </c>
      <c r="U15" s="2300" t="s">
        <v>267</v>
      </c>
      <c r="V15" s="2445">
        <v>250000000</v>
      </c>
      <c r="W15" s="2440">
        <v>56</v>
      </c>
      <c r="X15" s="2390" t="s">
        <v>268</v>
      </c>
      <c r="Y15" s="2431"/>
      <c r="Z15" s="2431"/>
      <c r="AA15" s="2431"/>
      <c r="AB15" s="2431"/>
      <c r="AC15" s="2431"/>
      <c r="AD15" s="2431"/>
      <c r="AE15" s="2429"/>
      <c r="AF15" s="2429"/>
      <c r="AG15" s="2429"/>
      <c r="AH15" s="2429"/>
      <c r="AI15" s="2429"/>
      <c r="AJ15" s="2429"/>
      <c r="AK15" s="2429"/>
      <c r="AL15" s="2429"/>
      <c r="AM15" s="2429"/>
      <c r="AN15" s="2429"/>
      <c r="AO15" s="2434"/>
      <c r="AP15" s="2425"/>
      <c r="AQ15" s="2427"/>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ht="33" customHeight="1" x14ac:dyDescent="0.2">
      <c r="A16" s="382"/>
      <c r="B16" s="1288"/>
      <c r="C16" s="1288"/>
      <c r="D16" s="1345"/>
      <c r="E16" s="1288"/>
      <c r="F16" s="1288"/>
      <c r="G16" s="1345"/>
      <c r="H16" s="1288"/>
      <c r="I16" s="1288"/>
      <c r="J16" s="2387"/>
      <c r="K16" s="2300"/>
      <c r="L16" s="2309"/>
      <c r="M16" s="2326"/>
      <c r="N16" s="2336"/>
      <c r="O16" s="2388"/>
      <c r="P16" s="2309"/>
      <c r="Q16" s="2443"/>
      <c r="R16" s="2446"/>
      <c r="S16" s="2300"/>
      <c r="T16" s="2300"/>
      <c r="U16" s="2300"/>
      <c r="V16" s="2445"/>
      <c r="W16" s="2441"/>
      <c r="X16" s="2387"/>
      <c r="Y16" s="2431"/>
      <c r="Z16" s="2431"/>
      <c r="AA16" s="2431"/>
      <c r="AB16" s="2431"/>
      <c r="AC16" s="2431"/>
      <c r="AD16" s="2431"/>
      <c r="AE16" s="2429"/>
      <c r="AF16" s="2429"/>
      <c r="AG16" s="2429"/>
      <c r="AH16" s="2429"/>
      <c r="AI16" s="2429"/>
      <c r="AJ16" s="2429"/>
      <c r="AK16" s="2429"/>
      <c r="AL16" s="2429"/>
      <c r="AM16" s="2429"/>
      <c r="AN16" s="2429"/>
      <c r="AO16" s="2434"/>
      <c r="AP16" s="2425"/>
      <c r="AQ16" s="2427"/>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ht="27.75" customHeight="1" x14ac:dyDescent="0.2">
      <c r="A17" s="382"/>
      <c r="B17" s="1288"/>
      <c r="C17" s="1288"/>
      <c r="D17" s="1345"/>
      <c r="E17" s="1288"/>
      <c r="F17" s="1288"/>
      <c r="G17" s="1345"/>
      <c r="H17" s="1288"/>
      <c r="I17" s="1288"/>
      <c r="J17" s="2387"/>
      <c r="K17" s="2300"/>
      <c r="L17" s="2309"/>
      <c r="M17" s="2326"/>
      <c r="N17" s="2324"/>
      <c r="O17" s="2388"/>
      <c r="P17" s="2309"/>
      <c r="Q17" s="2443"/>
      <c r="R17" s="2446"/>
      <c r="S17" s="2300"/>
      <c r="T17" s="2300"/>
      <c r="U17" s="2300"/>
      <c r="V17" s="2445"/>
      <c r="W17" s="2442"/>
      <c r="X17" s="2391"/>
      <c r="Y17" s="2432"/>
      <c r="Z17" s="2432"/>
      <c r="AA17" s="2432"/>
      <c r="AB17" s="2432"/>
      <c r="AC17" s="2432"/>
      <c r="AD17" s="2432"/>
      <c r="AE17" s="2429"/>
      <c r="AF17" s="2429"/>
      <c r="AG17" s="2429"/>
      <c r="AH17" s="2429"/>
      <c r="AI17" s="2429"/>
      <c r="AJ17" s="2429"/>
      <c r="AK17" s="2429"/>
      <c r="AL17" s="2429"/>
      <c r="AM17" s="2429"/>
      <c r="AN17" s="2429"/>
      <c r="AO17" s="2435"/>
      <c r="AP17" s="2426"/>
      <c r="AQ17" s="2427"/>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ht="129" thickBot="1" x14ac:dyDescent="0.25">
      <c r="A18" s="382"/>
      <c r="B18" s="2439"/>
      <c r="C18" s="2439"/>
      <c r="D18" s="1345"/>
      <c r="E18" s="2439"/>
      <c r="F18" s="2439"/>
      <c r="G18" s="1345"/>
      <c r="H18" s="2439"/>
      <c r="I18" s="2439"/>
      <c r="J18" s="1264">
        <v>279</v>
      </c>
      <c r="K18" s="1256" t="s">
        <v>269</v>
      </c>
      <c r="L18" s="1260" t="s">
        <v>270</v>
      </c>
      <c r="M18" s="1266">
        <v>1</v>
      </c>
      <c r="N18" s="1265" t="s">
        <v>271</v>
      </c>
      <c r="O18" s="1257" t="s">
        <v>272</v>
      </c>
      <c r="P18" s="1260" t="s">
        <v>273</v>
      </c>
      <c r="Q18" s="1282">
        <f>+V18/R18</f>
        <v>1</v>
      </c>
      <c r="R18" s="1280">
        <f>SUM(V18:V18)</f>
        <v>270864000</v>
      </c>
      <c r="S18" s="1256" t="s">
        <v>274</v>
      </c>
      <c r="T18" s="1378" t="s">
        <v>275</v>
      </c>
      <c r="U18" s="1256" t="s">
        <v>276</v>
      </c>
      <c r="V18" s="1283">
        <v>270864000</v>
      </c>
      <c r="W18" s="1294" t="s">
        <v>168</v>
      </c>
      <c r="X18" s="1500" t="s">
        <v>277</v>
      </c>
      <c r="Y18" s="1281">
        <v>295972</v>
      </c>
      <c r="Z18" s="1281">
        <v>285580</v>
      </c>
      <c r="AA18" s="1281">
        <v>135545</v>
      </c>
      <c r="AB18" s="1281">
        <v>44254</v>
      </c>
      <c r="AC18" s="1281">
        <v>309146</v>
      </c>
      <c r="AD18" s="1281">
        <v>92607</v>
      </c>
      <c r="AE18" s="1281">
        <v>2145</v>
      </c>
      <c r="AF18" s="1281">
        <v>12718</v>
      </c>
      <c r="AG18" s="1281">
        <v>26</v>
      </c>
      <c r="AH18" s="1281">
        <v>37</v>
      </c>
      <c r="AI18" s="1281">
        <v>0</v>
      </c>
      <c r="AJ18" s="1281">
        <v>0</v>
      </c>
      <c r="AK18" s="1281">
        <v>44350</v>
      </c>
      <c r="AL18" s="1281">
        <v>21944</v>
      </c>
      <c r="AM18" s="1281">
        <v>75687</v>
      </c>
      <c r="AN18" s="1281">
        <v>581552</v>
      </c>
      <c r="AO18" s="384">
        <v>43832</v>
      </c>
      <c r="AP18" s="385">
        <v>44196</v>
      </c>
      <c r="AQ18" s="1289" t="s">
        <v>2019</v>
      </c>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ht="44.25" customHeight="1" thickBot="1" x14ac:dyDescent="0.25">
      <c r="A19" s="386"/>
      <c r="B19" s="387"/>
      <c r="C19" s="387"/>
      <c r="D19" s="387"/>
      <c r="E19" s="387"/>
      <c r="F19" s="387"/>
      <c r="G19" s="387"/>
      <c r="H19" s="387"/>
      <c r="I19" s="387"/>
      <c r="J19" s="388"/>
      <c r="K19" s="389"/>
      <c r="L19" s="879"/>
      <c r="M19" s="888"/>
      <c r="N19" s="879"/>
      <c r="O19" s="879"/>
      <c r="P19" s="879"/>
      <c r="Q19" s="889"/>
      <c r="R19" s="890">
        <f>R18+R12</f>
        <v>1871134000</v>
      </c>
      <c r="S19" s="391"/>
      <c r="T19" s="389"/>
      <c r="U19" s="392"/>
      <c r="V19" s="393">
        <f>SUM(V12:V18)</f>
        <v>1871134000</v>
      </c>
      <c r="W19" s="394"/>
      <c r="X19" s="395"/>
      <c r="Y19" s="387"/>
      <c r="Z19" s="387"/>
      <c r="AA19" s="387"/>
      <c r="AB19" s="387"/>
      <c r="AC19" s="387"/>
      <c r="AD19" s="387"/>
      <c r="AE19" s="387"/>
      <c r="AF19" s="387"/>
      <c r="AG19" s="387"/>
      <c r="AH19" s="387"/>
      <c r="AI19" s="387"/>
      <c r="AJ19" s="387"/>
      <c r="AK19" s="387"/>
      <c r="AL19" s="387"/>
      <c r="AM19" s="387"/>
      <c r="AN19" s="387"/>
      <c r="AO19" s="396"/>
      <c r="AP19" s="397"/>
      <c r="AQ19" s="392"/>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ht="44.25" customHeight="1" x14ac:dyDescent="0.2">
      <c r="A20" s="2436"/>
      <c r="B20" s="2436"/>
      <c r="C20" s="2436"/>
      <c r="D20" s="2436"/>
      <c r="E20" s="2436"/>
      <c r="F20" s="2436"/>
      <c r="G20" s="2436"/>
      <c r="H20" s="2436"/>
      <c r="I20" s="2436"/>
      <c r="J20" s="2436"/>
      <c r="K20" s="2436"/>
      <c r="L20" s="2436"/>
      <c r="M20" s="2436"/>
      <c r="N20" s="2436"/>
      <c r="O20" s="2436"/>
      <c r="P20" s="2436"/>
      <c r="Q20" s="2436"/>
      <c r="R20" s="891" t="s">
        <v>278</v>
      </c>
      <c r="S20" s="2437"/>
      <c r="T20" s="2437"/>
      <c r="U20" s="2437"/>
      <c r="V20" s="398"/>
      <c r="W20" s="399"/>
      <c r="X20" s="400"/>
      <c r="Y20" s="8"/>
      <c r="Z20" s="401"/>
      <c r="AA20" s="401"/>
      <c r="AB20" s="401"/>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1"/>
      <c r="BE20" s="401"/>
      <c r="BF20" s="402"/>
      <c r="BG20" s="402"/>
      <c r="BH20" s="402"/>
      <c r="BI20" s="402"/>
      <c r="BJ20" s="402"/>
      <c r="BK20" s="402"/>
      <c r="BL20" s="402"/>
      <c r="BM20" s="402"/>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26"/>
      <c r="DJ20" s="426"/>
      <c r="DK20" s="426"/>
      <c r="DL20" s="426"/>
      <c r="DM20" s="426"/>
      <c r="DN20" s="426"/>
      <c r="DO20" s="426"/>
      <c r="DP20" s="426"/>
      <c r="DQ20" s="426"/>
      <c r="DR20" s="426"/>
      <c r="DS20" s="426"/>
      <c r="DT20" s="426"/>
      <c r="DU20" s="426"/>
      <c r="DV20" s="426"/>
      <c r="DW20" s="426"/>
      <c r="DX20" s="426"/>
      <c r="DY20" s="426"/>
      <c r="DZ20" s="426"/>
      <c r="EA20" s="426"/>
      <c r="EB20" s="426"/>
      <c r="EC20" s="426"/>
      <c r="ED20" s="426"/>
      <c r="EE20" s="426"/>
      <c r="EF20" s="426"/>
      <c r="EG20" s="426"/>
      <c r="EH20" s="426"/>
      <c r="EI20" s="426"/>
      <c r="EJ20" s="426"/>
      <c r="EK20" s="426"/>
      <c r="EL20" s="426"/>
      <c r="EM20" s="426"/>
      <c r="EN20" s="426"/>
      <c r="EO20" s="426"/>
      <c r="EP20" s="426"/>
      <c r="EQ20" s="426"/>
      <c r="ER20" s="426"/>
      <c r="ES20" s="426"/>
      <c r="ET20" s="426"/>
      <c r="EU20" s="426"/>
      <c r="EV20" s="426"/>
      <c r="EW20" s="426"/>
      <c r="EX20" s="426"/>
      <c r="EY20" s="426"/>
      <c r="EZ20" s="426"/>
      <c r="FA20" s="426"/>
      <c r="FB20" s="426"/>
      <c r="FC20" s="426"/>
      <c r="FD20" s="426"/>
      <c r="FE20" s="426"/>
      <c r="FF20" s="426"/>
      <c r="FG20" s="426"/>
      <c r="FH20" s="426"/>
      <c r="FI20" s="426"/>
      <c r="FJ20" s="426"/>
      <c r="FK20" s="426"/>
      <c r="FL20" s="426"/>
      <c r="FM20" s="426"/>
      <c r="FN20" s="426"/>
      <c r="FO20" s="426"/>
      <c r="FP20" s="426"/>
      <c r="FQ20" s="426"/>
      <c r="FR20" s="426"/>
      <c r="FS20" s="426"/>
      <c r="FT20" s="426"/>
      <c r="FU20" s="426"/>
      <c r="FV20" s="426"/>
      <c r="FW20" s="426"/>
      <c r="FX20" s="426"/>
      <c r="FY20" s="426"/>
      <c r="FZ20" s="426"/>
      <c r="GA20" s="426"/>
      <c r="GB20" s="426"/>
      <c r="GC20" s="426"/>
      <c r="GD20" s="426"/>
      <c r="GE20" s="426"/>
      <c r="GF20" s="426"/>
      <c r="GG20" s="426"/>
      <c r="GH20" s="426"/>
      <c r="GI20" s="426"/>
      <c r="GJ20" s="426"/>
      <c r="GK20" s="426"/>
      <c r="GL20" s="426"/>
      <c r="GM20" s="426"/>
      <c r="GN20" s="426"/>
      <c r="GO20" s="426"/>
      <c r="GP20" s="426"/>
      <c r="GQ20" s="426"/>
      <c r="GR20" s="426"/>
      <c r="GS20" s="426"/>
      <c r="GT20" s="426"/>
      <c r="GU20" s="426"/>
      <c r="GV20" s="426"/>
      <c r="GW20" s="426"/>
      <c r="GX20" s="426"/>
      <c r="GY20" s="426"/>
      <c r="GZ20" s="426"/>
      <c r="HA20" s="426"/>
      <c r="HB20" s="426"/>
      <c r="HC20" s="426"/>
      <c r="HD20" s="426"/>
      <c r="HE20" s="426"/>
      <c r="HF20" s="426"/>
      <c r="HG20" s="426"/>
      <c r="HH20" s="426"/>
      <c r="HI20" s="426"/>
      <c r="HJ20" s="426"/>
      <c r="HK20" s="426"/>
      <c r="HL20" s="426"/>
      <c r="HM20" s="426"/>
      <c r="HN20" s="426"/>
      <c r="HO20" s="426"/>
      <c r="HP20" s="426"/>
      <c r="HQ20" s="426"/>
      <c r="HR20" s="426"/>
      <c r="HS20" s="426"/>
      <c r="HT20" s="426"/>
      <c r="HU20" s="426"/>
      <c r="HV20" s="426"/>
      <c r="HW20" s="426"/>
      <c r="HX20" s="426"/>
      <c r="HY20" s="426"/>
      <c r="HZ20" s="426"/>
      <c r="IA20" s="426"/>
      <c r="IB20" s="426"/>
      <c r="IC20" s="426"/>
      <c r="ID20" s="426"/>
      <c r="IE20" s="426"/>
      <c r="IF20" s="426"/>
      <c r="IG20" s="426"/>
      <c r="IH20" s="426"/>
      <c r="II20" s="426"/>
      <c r="IJ20" s="426"/>
      <c r="IK20" s="426"/>
      <c r="IL20" s="426"/>
      <c r="IM20" s="426"/>
      <c r="IN20" s="426"/>
      <c r="IO20" s="426"/>
      <c r="IP20" s="426"/>
      <c r="IQ20" s="426"/>
      <c r="IR20" s="426"/>
      <c r="IS20" s="426"/>
      <c r="IT20" s="426"/>
    </row>
    <row r="21" spans="1:254" ht="44.25" customHeight="1" x14ac:dyDescent="0.2">
      <c r="A21" s="1291"/>
      <c r="B21" s="1291"/>
      <c r="C21" s="1291"/>
      <c r="D21" s="1291"/>
      <c r="E21" s="1291"/>
      <c r="F21" s="1291"/>
      <c r="G21" s="1291"/>
      <c r="H21" s="1291"/>
      <c r="I21" s="1291"/>
      <c r="J21" s="1291"/>
      <c r="K21" s="1291"/>
      <c r="L21" s="545"/>
      <c r="M21" s="545"/>
      <c r="N21" s="545"/>
      <c r="O21" s="545"/>
      <c r="P21" s="545"/>
      <c r="Q21" s="545"/>
      <c r="R21" s="891"/>
      <c r="S21" s="1292"/>
      <c r="T21" s="1292"/>
      <c r="U21" s="1292"/>
      <c r="V21" s="398"/>
      <c r="W21" s="399"/>
      <c r="X21" s="400"/>
      <c r="Y21" s="403"/>
      <c r="Z21" s="403"/>
      <c r="AA21" s="403"/>
      <c r="AB21" s="403"/>
      <c r="AC21" s="403"/>
      <c r="AD21" s="403"/>
      <c r="AE21" s="403"/>
      <c r="AF21" s="403"/>
      <c r="AG21" s="403"/>
      <c r="AH21" s="403"/>
      <c r="AI21" s="403"/>
      <c r="AJ21" s="403"/>
      <c r="AK21" s="403"/>
      <c r="AL21" s="403"/>
      <c r="AM21" s="403"/>
      <c r="AN21" s="403"/>
      <c r="AO21" s="402"/>
      <c r="AP21" s="402"/>
      <c r="AQ21" s="402"/>
      <c r="AR21" s="402"/>
      <c r="AS21" s="402"/>
      <c r="AT21" s="402"/>
      <c r="AU21" s="402"/>
      <c r="AV21" s="402"/>
      <c r="AW21" s="402"/>
      <c r="AX21" s="402"/>
      <c r="AY21" s="402"/>
      <c r="AZ21" s="402"/>
      <c r="BA21" s="402"/>
      <c r="BB21" s="402"/>
      <c r="BC21" s="402"/>
      <c r="BD21" s="401"/>
      <c r="BE21" s="401"/>
      <c r="BF21" s="402"/>
      <c r="BG21" s="402"/>
      <c r="BH21" s="402"/>
      <c r="BI21" s="402"/>
      <c r="BJ21" s="402"/>
      <c r="BK21" s="402"/>
      <c r="BL21" s="402"/>
      <c r="BM21" s="402"/>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6"/>
      <c r="CO21" s="426"/>
      <c r="CP21" s="426"/>
      <c r="CQ21" s="426"/>
      <c r="CR21" s="426"/>
      <c r="CS21" s="426"/>
      <c r="CT21" s="426"/>
      <c r="CU21" s="426"/>
      <c r="CV21" s="426"/>
      <c r="CW21" s="426"/>
      <c r="CX21" s="426"/>
      <c r="CY21" s="426"/>
      <c r="CZ21" s="426"/>
      <c r="DA21" s="426"/>
      <c r="DB21" s="426"/>
      <c r="DC21" s="426"/>
      <c r="DD21" s="426"/>
      <c r="DE21" s="426"/>
      <c r="DF21" s="426"/>
      <c r="DG21" s="426"/>
      <c r="DH21" s="426"/>
      <c r="DI21" s="426"/>
      <c r="DJ21" s="426"/>
      <c r="DK21" s="426"/>
      <c r="DL21" s="426"/>
      <c r="DM21" s="426"/>
      <c r="DN21" s="426"/>
      <c r="DO21" s="426"/>
      <c r="DP21" s="426"/>
      <c r="DQ21" s="426"/>
      <c r="DR21" s="426"/>
      <c r="DS21" s="426"/>
      <c r="DT21" s="426"/>
      <c r="DU21" s="426"/>
      <c r="DV21" s="426"/>
      <c r="DW21" s="426"/>
      <c r="DX21" s="426"/>
      <c r="DY21" s="426"/>
      <c r="DZ21" s="426"/>
      <c r="EA21" s="426"/>
      <c r="EB21" s="426"/>
      <c r="EC21" s="426"/>
      <c r="ED21" s="426"/>
      <c r="EE21" s="426"/>
      <c r="EF21" s="426"/>
      <c r="EG21" s="426"/>
      <c r="EH21" s="426"/>
      <c r="EI21" s="426"/>
      <c r="EJ21" s="426"/>
      <c r="EK21" s="426"/>
      <c r="EL21" s="426"/>
      <c r="EM21" s="426"/>
      <c r="EN21" s="426"/>
      <c r="EO21" s="426"/>
      <c r="EP21" s="426"/>
      <c r="EQ21" s="426"/>
      <c r="ER21" s="426"/>
      <c r="ES21" s="426"/>
      <c r="ET21" s="426"/>
      <c r="EU21" s="426"/>
      <c r="EV21" s="426"/>
      <c r="EW21" s="426"/>
      <c r="EX21" s="426"/>
      <c r="EY21" s="426"/>
      <c r="EZ21" s="426"/>
      <c r="FA21" s="426"/>
      <c r="FB21" s="426"/>
      <c r="FC21" s="426"/>
      <c r="FD21" s="426"/>
      <c r="FE21" s="426"/>
      <c r="FF21" s="426"/>
      <c r="FG21" s="426"/>
      <c r="FH21" s="426"/>
      <c r="FI21" s="426"/>
      <c r="FJ21" s="426"/>
      <c r="FK21" s="426"/>
      <c r="FL21" s="426"/>
      <c r="FM21" s="426"/>
      <c r="FN21" s="426"/>
      <c r="FO21" s="426"/>
      <c r="FP21" s="426"/>
      <c r="FQ21" s="426"/>
      <c r="FR21" s="426"/>
      <c r="FS21" s="426"/>
      <c r="FT21" s="426"/>
      <c r="FU21" s="426"/>
      <c r="FV21" s="426"/>
      <c r="FW21" s="426"/>
      <c r="FX21" s="426"/>
      <c r="FY21" s="426"/>
      <c r="FZ21" s="426"/>
      <c r="GA21" s="426"/>
      <c r="GB21" s="426"/>
      <c r="GC21" s="426"/>
      <c r="GD21" s="426"/>
      <c r="GE21" s="426"/>
      <c r="GF21" s="426"/>
      <c r="GG21" s="426"/>
      <c r="GH21" s="426"/>
      <c r="GI21" s="426"/>
      <c r="GJ21" s="426"/>
      <c r="GK21" s="426"/>
      <c r="GL21" s="426"/>
      <c r="GM21" s="426"/>
      <c r="GN21" s="426"/>
      <c r="GO21" s="426"/>
      <c r="GP21" s="426"/>
      <c r="GQ21" s="426"/>
      <c r="GR21" s="426"/>
      <c r="GS21" s="426"/>
      <c r="GT21" s="426"/>
      <c r="GU21" s="426"/>
      <c r="GV21" s="426"/>
      <c r="GW21" s="426"/>
      <c r="GX21" s="426"/>
      <c r="GY21" s="426"/>
      <c r="GZ21" s="426"/>
      <c r="HA21" s="426"/>
      <c r="HB21" s="426"/>
      <c r="HC21" s="426"/>
      <c r="HD21" s="426"/>
      <c r="HE21" s="426"/>
      <c r="HF21" s="426"/>
      <c r="HG21" s="426"/>
      <c r="HH21" s="426"/>
      <c r="HI21" s="426"/>
      <c r="HJ21" s="426"/>
      <c r="HK21" s="426"/>
      <c r="HL21" s="426"/>
      <c r="HM21" s="426"/>
      <c r="HN21" s="426"/>
      <c r="HO21" s="426"/>
      <c r="HP21" s="426"/>
      <c r="HQ21" s="426"/>
      <c r="HR21" s="426"/>
      <c r="HS21" s="426"/>
      <c r="HT21" s="426"/>
      <c r="HU21" s="426"/>
      <c r="HV21" s="426"/>
      <c r="HW21" s="426"/>
      <c r="HX21" s="426"/>
      <c r="HY21" s="426"/>
      <c r="HZ21" s="426"/>
      <c r="IA21" s="426"/>
      <c r="IB21" s="426"/>
      <c r="IC21" s="426"/>
      <c r="ID21" s="426"/>
      <c r="IE21" s="426"/>
      <c r="IF21" s="426"/>
      <c r="IG21" s="426"/>
      <c r="IH21" s="426"/>
      <c r="II21" s="426"/>
      <c r="IJ21" s="426"/>
      <c r="IK21" s="426"/>
      <c r="IL21" s="426"/>
      <c r="IM21" s="426"/>
      <c r="IN21" s="426"/>
      <c r="IO21" s="426"/>
      <c r="IP21" s="426"/>
      <c r="IQ21" s="426"/>
      <c r="IR21" s="426"/>
      <c r="IS21" s="426"/>
      <c r="IT21" s="426"/>
    </row>
    <row r="22" spans="1:254" ht="30.75" customHeight="1" x14ac:dyDescent="0.2">
      <c r="A22" s="1291"/>
      <c r="B22" s="1291"/>
      <c r="C22" s="1291"/>
      <c r="D22" s="1291"/>
      <c r="E22" s="1291"/>
      <c r="F22" s="1291"/>
      <c r="G22" s="1291"/>
      <c r="H22" s="1291"/>
      <c r="I22" s="1291"/>
      <c r="J22" s="1291"/>
      <c r="K22" s="2436" t="s">
        <v>2041</v>
      </c>
      <c r="L22" s="2436"/>
      <c r="M22" s="545"/>
      <c r="N22" s="545"/>
      <c r="O22" s="545"/>
      <c r="P22" s="545"/>
      <c r="Q22" s="545"/>
      <c r="R22" s="891"/>
      <c r="S22" s="1292"/>
      <c r="T22" s="1292"/>
      <c r="U22" s="1292"/>
      <c r="V22" s="398"/>
      <c r="W22" s="399"/>
      <c r="X22" s="400"/>
      <c r="Y22" s="8"/>
      <c r="Z22" s="401"/>
      <c r="AA22" s="401"/>
      <c r="AB22" s="401"/>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1"/>
      <c r="BE22" s="401"/>
      <c r="BF22" s="402"/>
      <c r="BG22" s="402"/>
      <c r="BH22" s="402"/>
      <c r="BI22" s="402"/>
      <c r="BJ22" s="402"/>
      <c r="BK22" s="402"/>
      <c r="BL22" s="402"/>
      <c r="BM22" s="402"/>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6"/>
      <c r="CO22" s="426"/>
      <c r="CP22" s="426"/>
      <c r="CQ22" s="426"/>
      <c r="CR22" s="426"/>
      <c r="CS22" s="426"/>
      <c r="CT22" s="426"/>
      <c r="CU22" s="426"/>
      <c r="CV22" s="426"/>
      <c r="CW22" s="426"/>
      <c r="CX22" s="426"/>
      <c r="CY22" s="426"/>
      <c r="CZ22" s="426"/>
      <c r="DA22" s="426"/>
      <c r="DB22" s="426"/>
      <c r="DC22" s="426"/>
      <c r="DD22" s="426"/>
      <c r="DE22" s="426"/>
      <c r="DF22" s="426"/>
      <c r="DG22" s="426"/>
      <c r="DH22" s="426"/>
      <c r="DI22" s="426"/>
      <c r="DJ22" s="426"/>
      <c r="DK22" s="426"/>
      <c r="DL22" s="426"/>
      <c r="DM22" s="426"/>
      <c r="DN22" s="426"/>
      <c r="DO22" s="426"/>
      <c r="DP22" s="426"/>
      <c r="DQ22" s="426"/>
      <c r="DR22" s="426"/>
      <c r="DS22" s="426"/>
      <c r="DT22" s="426"/>
      <c r="DU22" s="426"/>
      <c r="DV22" s="426"/>
      <c r="DW22" s="426"/>
      <c r="DX22" s="426"/>
      <c r="DY22" s="426"/>
      <c r="DZ22" s="426"/>
      <c r="EA22" s="426"/>
      <c r="EB22" s="426"/>
      <c r="EC22" s="426"/>
      <c r="ED22" s="426"/>
      <c r="EE22" s="426"/>
      <c r="EF22" s="426"/>
      <c r="EG22" s="426"/>
      <c r="EH22" s="426"/>
      <c r="EI22" s="426"/>
      <c r="EJ22" s="426"/>
      <c r="EK22" s="426"/>
      <c r="EL22" s="426"/>
      <c r="EM22" s="426"/>
      <c r="EN22" s="426"/>
      <c r="EO22" s="426"/>
      <c r="EP22" s="426"/>
      <c r="EQ22" s="426"/>
      <c r="ER22" s="426"/>
      <c r="ES22" s="426"/>
      <c r="ET22" s="426"/>
      <c r="EU22" s="426"/>
      <c r="EV22" s="426"/>
      <c r="EW22" s="426"/>
      <c r="EX22" s="426"/>
      <c r="EY22" s="426"/>
      <c r="EZ22" s="426"/>
      <c r="FA22" s="426"/>
      <c r="FB22" s="426"/>
      <c r="FC22" s="426"/>
      <c r="FD22" s="426"/>
      <c r="FE22" s="426"/>
      <c r="FF22" s="426"/>
      <c r="FG22" s="426"/>
      <c r="FH22" s="426"/>
      <c r="FI22" s="426"/>
      <c r="FJ22" s="426"/>
      <c r="FK22" s="426"/>
      <c r="FL22" s="426"/>
      <c r="FM22" s="426"/>
      <c r="FN22" s="426"/>
      <c r="FO22" s="426"/>
      <c r="FP22" s="426"/>
      <c r="FQ22" s="426"/>
      <c r="FR22" s="426"/>
      <c r="FS22" s="426"/>
      <c r="FT22" s="426"/>
      <c r="FU22" s="426"/>
      <c r="FV22" s="426"/>
      <c r="FW22" s="426"/>
      <c r="FX22" s="426"/>
      <c r="FY22" s="426"/>
      <c r="FZ22" s="426"/>
      <c r="GA22" s="426"/>
      <c r="GB22" s="426"/>
      <c r="GC22" s="426"/>
      <c r="GD22" s="426"/>
      <c r="GE22" s="426"/>
      <c r="GF22" s="426"/>
      <c r="GG22" s="426"/>
      <c r="GH22" s="426"/>
      <c r="GI22" s="426"/>
      <c r="GJ22" s="426"/>
      <c r="GK22" s="426"/>
      <c r="GL22" s="426"/>
      <c r="GM22" s="426"/>
      <c r="GN22" s="426"/>
      <c r="GO22" s="426"/>
      <c r="GP22" s="426"/>
      <c r="GQ22" s="426"/>
      <c r="GR22" s="426"/>
      <c r="GS22" s="426"/>
      <c r="GT22" s="426"/>
      <c r="GU22" s="426"/>
      <c r="GV22" s="426"/>
      <c r="GW22" s="426"/>
      <c r="GX22" s="426"/>
      <c r="GY22" s="426"/>
      <c r="GZ22" s="426"/>
      <c r="HA22" s="426"/>
      <c r="HB22" s="426"/>
      <c r="HC22" s="426"/>
      <c r="HD22" s="426"/>
      <c r="HE22" s="426"/>
      <c r="HF22" s="426"/>
      <c r="HG22" s="426"/>
      <c r="HH22" s="426"/>
      <c r="HI22" s="426"/>
      <c r="HJ22" s="426"/>
      <c r="HK22" s="426"/>
      <c r="HL22" s="426"/>
      <c r="HM22" s="426"/>
      <c r="HN22" s="426"/>
      <c r="HO22" s="426"/>
      <c r="HP22" s="426"/>
      <c r="HQ22" s="426"/>
      <c r="HR22" s="426"/>
      <c r="HS22" s="426"/>
      <c r="HT22" s="426"/>
      <c r="HU22" s="426"/>
      <c r="HV22" s="426"/>
      <c r="HW22" s="426"/>
      <c r="HX22" s="426"/>
      <c r="HY22" s="426"/>
      <c r="HZ22" s="426"/>
      <c r="IA22" s="426"/>
      <c r="IB22" s="426"/>
      <c r="IC22" s="426"/>
      <c r="ID22" s="426"/>
      <c r="IE22" s="426"/>
      <c r="IF22" s="426"/>
      <c r="IG22" s="426"/>
      <c r="IH22" s="426"/>
      <c r="II22" s="426"/>
      <c r="IJ22" s="426"/>
      <c r="IK22" s="426"/>
      <c r="IL22" s="426"/>
      <c r="IM22" s="426"/>
      <c r="IN22" s="426"/>
      <c r="IO22" s="426"/>
      <c r="IP22" s="426"/>
      <c r="IQ22" s="426"/>
      <c r="IR22" s="426"/>
      <c r="IS22" s="426"/>
      <c r="IT22" s="426"/>
    </row>
    <row r="23" spans="1:254" ht="27" customHeight="1" x14ac:dyDescent="0.25">
      <c r="B23" s="426"/>
      <c r="C23" s="426"/>
      <c r="D23" s="426"/>
      <c r="E23" s="426"/>
      <c r="F23" s="426"/>
      <c r="G23" s="426"/>
      <c r="H23" s="426"/>
      <c r="I23" s="426"/>
      <c r="J23" s="232"/>
      <c r="K23" s="2444" t="s">
        <v>279</v>
      </c>
      <c r="L23" s="2444"/>
      <c r="M23" s="2438"/>
      <c r="N23" s="2438"/>
      <c r="O23" s="2438"/>
      <c r="P23" s="2438"/>
      <c r="Q23" s="2438"/>
      <c r="R23" s="2438"/>
      <c r="S23" s="2438"/>
      <c r="T23" s="434"/>
      <c r="U23" s="434"/>
      <c r="V23" s="404"/>
      <c r="Y23" s="426"/>
      <c r="Z23" s="426"/>
      <c r="AA23" s="426"/>
      <c r="AB23" s="426"/>
      <c r="AC23" s="426"/>
      <c r="AD23" s="426"/>
      <c r="AE23" s="426"/>
      <c r="AF23" s="426"/>
      <c r="AG23" s="426"/>
      <c r="AH23" s="426"/>
      <c r="AI23" s="426"/>
      <c r="AJ23" s="426"/>
      <c r="AK23" s="426"/>
      <c r="AL23" s="426"/>
      <c r="AM23" s="426"/>
      <c r="AN23" s="426"/>
      <c r="AQ23" s="434"/>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c r="CT23" s="426"/>
      <c r="CU23" s="426"/>
      <c r="CV23" s="426"/>
      <c r="CW23" s="426"/>
      <c r="CX23" s="426"/>
      <c r="CY23" s="426"/>
      <c r="CZ23" s="426"/>
      <c r="DA23" s="426"/>
      <c r="DB23" s="426"/>
      <c r="DC23" s="426"/>
      <c r="DD23" s="426"/>
      <c r="DE23" s="426"/>
      <c r="DF23" s="426"/>
      <c r="DG23" s="426"/>
      <c r="DH23" s="426"/>
      <c r="DI23" s="426"/>
      <c r="DJ23" s="426"/>
      <c r="DK23" s="426"/>
      <c r="DL23" s="426"/>
      <c r="DM23" s="426"/>
      <c r="DN23" s="426"/>
      <c r="DO23" s="426"/>
      <c r="DP23" s="426"/>
      <c r="DQ23" s="426"/>
      <c r="DR23" s="426"/>
      <c r="DS23" s="426"/>
      <c r="DT23" s="426"/>
      <c r="DU23" s="426"/>
      <c r="DV23" s="426"/>
      <c r="DW23" s="426"/>
      <c r="DX23" s="426"/>
      <c r="DY23" s="426"/>
      <c r="DZ23" s="426"/>
      <c r="EA23" s="426"/>
      <c r="EB23" s="426"/>
      <c r="EC23" s="426"/>
      <c r="ED23" s="426"/>
      <c r="EE23" s="426"/>
      <c r="EF23" s="426"/>
      <c r="EG23" s="426"/>
      <c r="EH23" s="426"/>
      <c r="EI23" s="426"/>
      <c r="EJ23" s="426"/>
      <c r="EK23" s="426"/>
      <c r="EL23" s="426"/>
      <c r="EM23" s="426"/>
      <c r="EN23" s="426"/>
      <c r="EO23" s="426"/>
      <c r="EP23" s="426"/>
      <c r="EQ23" s="426"/>
      <c r="ER23" s="426"/>
      <c r="ES23" s="426"/>
      <c r="ET23" s="426"/>
      <c r="EU23" s="426"/>
      <c r="EV23" s="426"/>
      <c r="EW23" s="426"/>
      <c r="EX23" s="426"/>
      <c r="EY23" s="426"/>
      <c r="EZ23" s="426"/>
      <c r="FA23" s="426"/>
      <c r="FB23" s="426"/>
      <c r="FC23" s="426"/>
      <c r="FD23" s="426"/>
      <c r="FE23" s="426"/>
      <c r="FF23" s="426"/>
      <c r="FG23" s="426"/>
      <c r="FH23" s="426"/>
      <c r="FI23" s="426"/>
      <c r="FJ23" s="426"/>
      <c r="FK23" s="426"/>
      <c r="FL23" s="426"/>
      <c r="FM23" s="426"/>
      <c r="FN23" s="426"/>
      <c r="FO23" s="426"/>
      <c r="FP23" s="426"/>
      <c r="FQ23" s="426"/>
      <c r="FR23" s="426"/>
      <c r="FS23" s="426"/>
      <c r="FT23" s="426"/>
      <c r="FU23" s="426"/>
      <c r="FV23" s="426"/>
      <c r="FW23" s="426"/>
      <c r="FX23" s="426"/>
      <c r="FY23" s="426"/>
      <c r="FZ23" s="426"/>
      <c r="GA23" s="426"/>
      <c r="GB23" s="426"/>
      <c r="GC23" s="426"/>
      <c r="GD23" s="426"/>
      <c r="GE23" s="426"/>
      <c r="GF23" s="426"/>
      <c r="GG23" s="426"/>
      <c r="GH23" s="426"/>
      <c r="GI23" s="426"/>
      <c r="GJ23" s="426"/>
      <c r="GK23" s="426"/>
      <c r="GL23" s="426"/>
      <c r="GM23" s="426"/>
      <c r="GN23" s="426"/>
      <c r="GO23" s="426"/>
      <c r="GP23" s="426"/>
      <c r="GQ23" s="426"/>
      <c r="GR23" s="426"/>
      <c r="GS23" s="426"/>
      <c r="GT23" s="426"/>
      <c r="GU23" s="426"/>
      <c r="GV23" s="426"/>
      <c r="GW23" s="426"/>
      <c r="GX23" s="426"/>
      <c r="GY23" s="426"/>
      <c r="GZ23" s="426"/>
      <c r="HA23" s="426"/>
      <c r="HB23" s="426"/>
      <c r="HC23" s="426"/>
      <c r="HD23" s="426"/>
      <c r="HE23" s="426"/>
      <c r="HF23" s="426"/>
      <c r="HG23" s="426"/>
      <c r="HH23" s="426"/>
      <c r="HI23" s="426"/>
      <c r="HJ23" s="426"/>
      <c r="HK23" s="426"/>
      <c r="HL23" s="426"/>
      <c r="HM23" s="426"/>
      <c r="HN23" s="426"/>
      <c r="HO23" s="426"/>
      <c r="HP23" s="426"/>
      <c r="HQ23" s="426"/>
      <c r="HR23" s="426"/>
      <c r="HS23" s="426"/>
      <c r="HT23" s="426"/>
      <c r="HU23" s="426"/>
      <c r="HV23" s="426"/>
      <c r="HW23" s="426"/>
      <c r="HX23" s="426"/>
      <c r="HY23" s="426"/>
      <c r="HZ23" s="426"/>
      <c r="IA23" s="426"/>
      <c r="IB23" s="426"/>
      <c r="IC23" s="426"/>
      <c r="ID23" s="426"/>
      <c r="IE23" s="426"/>
      <c r="IF23" s="426"/>
      <c r="IG23" s="426"/>
      <c r="IH23" s="426"/>
      <c r="II23" s="426"/>
      <c r="IJ23" s="426"/>
      <c r="IK23" s="426"/>
      <c r="IL23" s="426"/>
      <c r="IM23" s="426"/>
      <c r="IN23" s="426"/>
      <c r="IO23" s="426"/>
      <c r="IP23" s="426"/>
      <c r="IQ23" s="426"/>
      <c r="IR23" s="426"/>
      <c r="IS23" s="426"/>
      <c r="IT23" s="426"/>
    </row>
    <row r="24" spans="1:254" ht="24" customHeight="1" x14ac:dyDescent="0.2">
      <c r="B24" s="426"/>
      <c r="C24" s="426"/>
      <c r="D24" s="426"/>
      <c r="E24" s="426"/>
      <c r="F24" s="426"/>
      <c r="G24" s="426"/>
      <c r="H24" s="426"/>
      <c r="I24" s="426"/>
      <c r="J24" s="232"/>
      <c r="K24" s="434"/>
      <c r="M24" s="2299"/>
      <c r="N24" s="2299"/>
      <c r="O24" s="2299"/>
      <c r="P24" s="2299"/>
      <c r="Q24" s="2299"/>
      <c r="R24" s="2299"/>
      <c r="S24" s="2299"/>
      <c r="T24" s="434"/>
      <c r="U24" s="434"/>
      <c r="V24" s="404"/>
      <c r="Y24" s="426"/>
      <c r="Z24" s="426"/>
      <c r="AA24" s="426"/>
      <c r="AB24" s="426"/>
      <c r="AC24" s="426"/>
      <c r="AD24" s="426"/>
      <c r="AE24" s="426"/>
      <c r="AF24" s="426"/>
      <c r="AG24" s="426"/>
      <c r="AH24" s="426"/>
      <c r="AI24" s="426"/>
      <c r="AJ24" s="426"/>
      <c r="AK24" s="426"/>
      <c r="AL24" s="426"/>
      <c r="AM24" s="426"/>
      <c r="AN24" s="426"/>
      <c r="AQ24" s="434"/>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426"/>
      <c r="CO24" s="426"/>
      <c r="CP24" s="426"/>
      <c r="CQ24" s="426"/>
      <c r="CR24" s="426"/>
      <c r="CS24" s="426"/>
      <c r="CT24" s="426"/>
      <c r="CU24" s="426"/>
      <c r="CV24" s="426"/>
      <c r="CW24" s="426"/>
      <c r="CX24" s="426"/>
      <c r="CY24" s="426"/>
      <c r="CZ24" s="426"/>
      <c r="DA24" s="426"/>
      <c r="DB24" s="426"/>
      <c r="DC24" s="426"/>
      <c r="DD24" s="426"/>
      <c r="DE24" s="426"/>
      <c r="DF24" s="426"/>
      <c r="DG24" s="426"/>
      <c r="DH24" s="426"/>
      <c r="DI24" s="426"/>
      <c r="DJ24" s="426"/>
      <c r="DK24" s="426"/>
      <c r="DL24" s="426"/>
      <c r="DM24" s="426"/>
      <c r="DN24" s="426"/>
      <c r="DO24" s="426"/>
      <c r="DP24" s="426"/>
      <c r="DQ24" s="426"/>
      <c r="DR24" s="426"/>
      <c r="DS24" s="426"/>
      <c r="DT24" s="426"/>
      <c r="DU24" s="426"/>
      <c r="DV24" s="426"/>
      <c r="DW24" s="426"/>
      <c r="DX24" s="426"/>
      <c r="DY24" s="426"/>
      <c r="DZ24" s="426"/>
      <c r="EA24" s="426"/>
      <c r="EB24" s="426"/>
      <c r="EC24" s="426"/>
      <c r="ED24" s="426"/>
      <c r="EE24" s="426"/>
      <c r="EF24" s="426"/>
      <c r="EG24" s="426"/>
      <c r="EH24" s="426"/>
      <c r="EI24" s="426"/>
      <c r="EJ24" s="426"/>
      <c r="EK24" s="426"/>
      <c r="EL24" s="426"/>
      <c r="EM24" s="426"/>
      <c r="EN24" s="426"/>
      <c r="EO24" s="426"/>
      <c r="EP24" s="426"/>
      <c r="EQ24" s="426"/>
      <c r="ER24" s="426"/>
      <c r="ES24" s="426"/>
      <c r="ET24" s="426"/>
      <c r="EU24" s="426"/>
      <c r="EV24" s="426"/>
      <c r="EW24" s="426"/>
      <c r="EX24" s="426"/>
      <c r="EY24" s="426"/>
      <c r="EZ24" s="426"/>
      <c r="FA24" s="426"/>
      <c r="FB24" s="426"/>
      <c r="FC24" s="426"/>
      <c r="FD24" s="426"/>
      <c r="FE24" s="426"/>
      <c r="FF24" s="426"/>
      <c r="FG24" s="426"/>
      <c r="FH24" s="426"/>
      <c r="FI24" s="426"/>
      <c r="FJ24" s="426"/>
      <c r="FK24" s="426"/>
      <c r="FL24" s="426"/>
      <c r="FM24" s="426"/>
      <c r="FN24" s="426"/>
      <c r="FO24" s="426"/>
      <c r="FP24" s="426"/>
      <c r="FQ24" s="426"/>
      <c r="FR24" s="426"/>
      <c r="FS24" s="426"/>
      <c r="FT24" s="426"/>
      <c r="FU24" s="426"/>
      <c r="FV24" s="426"/>
      <c r="FW24" s="426"/>
      <c r="FX24" s="426"/>
      <c r="FY24" s="426"/>
      <c r="FZ24" s="426"/>
      <c r="GA24" s="426"/>
      <c r="GB24" s="426"/>
      <c r="GC24" s="426"/>
      <c r="GD24" s="426"/>
      <c r="GE24" s="426"/>
      <c r="GF24" s="426"/>
      <c r="GG24" s="426"/>
      <c r="GH24" s="426"/>
      <c r="GI24" s="426"/>
      <c r="GJ24" s="426"/>
      <c r="GK24" s="426"/>
      <c r="GL24" s="426"/>
      <c r="GM24" s="426"/>
      <c r="GN24" s="426"/>
      <c r="GO24" s="426"/>
      <c r="GP24" s="426"/>
      <c r="GQ24" s="426"/>
      <c r="GR24" s="426"/>
      <c r="GS24" s="426"/>
      <c r="GT24" s="426"/>
      <c r="GU24" s="426"/>
      <c r="GV24" s="426"/>
      <c r="GW24" s="426"/>
      <c r="GX24" s="426"/>
      <c r="GY24" s="426"/>
      <c r="GZ24" s="426"/>
      <c r="HA24" s="426"/>
      <c r="HB24" s="426"/>
      <c r="HC24" s="426"/>
      <c r="HD24" s="426"/>
      <c r="HE24" s="426"/>
      <c r="HF24" s="426"/>
      <c r="HG24" s="426"/>
      <c r="HH24" s="426"/>
      <c r="HI24" s="426"/>
      <c r="HJ24" s="426"/>
      <c r="HK24" s="426"/>
      <c r="HL24" s="426"/>
      <c r="HM24" s="426"/>
      <c r="HN24" s="426"/>
      <c r="HO24" s="426"/>
      <c r="HP24" s="426"/>
      <c r="HQ24" s="426"/>
      <c r="HR24" s="426"/>
      <c r="HS24" s="426"/>
      <c r="HT24" s="426"/>
      <c r="HU24" s="426"/>
      <c r="HV24" s="426"/>
      <c r="HW24" s="426"/>
      <c r="HX24" s="426"/>
      <c r="HY24" s="426"/>
      <c r="HZ24" s="426"/>
      <c r="IA24" s="426"/>
      <c r="IB24" s="426"/>
      <c r="IC24" s="426"/>
      <c r="ID24" s="426"/>
      <c r="IE24" s="426"/>
      <c r="IF24" s="426"/>
      <c r="IG24" s="426"/>
      <c r="IH24" s="426"/>
      <c r="II24" s="426"/>
      <c r="IJ24" s="426"/>
      <c r="IK24" s="426"/>
      <c r="IL24" s="426"/>
      <c r="IM24" s="426"/>
      <c r="IN24" s="426"/>
      <c r="IO24" s="426"/>
      <c r="IP24" s="426"/>
      <c r="IQ24" s="426"/>
      <c r="IR24" s="426"/>
      <c r="IS24" s="426"/>
      <c r="IT24" s="426"/>
    </row>
  </sheetData>
  <sheetProtection algorithmName="SHA-512" hashValue="DuQXHe4OIMUe58t5ZOs6srWSxQU9z/+7KpSQ0yJiaUBFKwgQ3dtirsaWO70BWsWvDuVd9QXmlB4lDLebcIlMAg==" saltValue="xkLFVPtvwIkVZ/+vLd5opQ==" spinCount="100000" sheet="1" objects="1" scenarios="1"/>
  <mergeCells count="88">
    <mergeCell ref="K23:L23"/>
    <mergeCell ref="K22:L22"/>
    <mergeCell ref="M24:S24"/>
    <mergeCell ref="AM12:AM17"/>
    <mergeCell ref="AN12:AN17"/>
    <mergeCell ref="U15:U17"/>
    <mergeCell ref="V15:V17"/>
    <mergeCell ref="T13:T14"/>
    <mergeCell ref="P12:P17"/>
    <mergeCell ref="X13:X14"/>
    <mergeCell ref="R12:R17"/>
    <mergeCell ref="S12:S17"/>
    <mergeCell ref="W13:W14"/>
    <mergeCell ref="Q13:Q14"/>
    <mergeCell ref="AO12:AO17"/>
    <mergeCell ref="A20:Q20"/>
    <mergeCell ref="S20:U20"/>
    <mergeCell ref="M23:S23"/>
    <mergeCell ref="B18:C18"/>
    <mergeCell ref="E18:F18"/>
    <mergeCell ref="H18:I18"/>
    <mergeCell ref="AC12:AC17"/>
    <mergeCell ref="W15:W17"/>
    <mergeCell ref="X15:X17"/>
    <mergeCell ref="B13:C13"/>
    <mergeCell ref="E13:F13"/>
    <mergeCell ref="H13:I13"/>
    <mergeCell ref="AA12:AA17"/>
    <mergeCell ref="Q15:Q17"/>
    <mergeCell ref="T15:T17"/>
    <mergeCell ref="AP12:AP17"/>
    <mergeCell ref="AQ12:AQ17"/>
    <mergeCell ref="U13:U14"/>
    <mergeCell ref="V13:V14"/>
    <mergeCell ref="AE12:AE17"/>
    <mergeCell ref="AF12:AF17"/>
    <mergeCell ref="AG12:AG17"/>
    <mergeCell ref="AH12:AH17"/>
    <mergeCell ref="AI12:AI17"/>
    <mergeCell ref="AJ12:AJ17"/>
    <mergeCell ref="AK12:AK17"/>
    <mergeCell ref="AL12:AL17"/>
    <mergeCell ref="AD12:AD17"/>
    <mergeCell ref="Y12:Y17"/>
    <mergeCell ref="Z12:Z17"/>
    <mergeCell ref="AB12:AB17"/>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 ref="Y7:Z7"/>
    <mergeCell ref="P7:P8"/>
    <mergeCell ref="Q7:Q8"/>
    <mergeCell ref="R7:R8"/>
    <mergeCell ref="S7:S8"/>
    <mergeCell ref="T7:T8"/>
    <mergeCell ref="U7:U8"/>
    <mergeCell ref="V7:V8"/>
    <mergeCell ref="X7:X8"/>
    <mergeCell ref="N7:N8"/>
    <mergeCell ref="O7:O8"/>
    <mergeCell ref="J15:J17"/>
    <mergeCell ref="K15:K17"/>
    <mergeCell ref="L15:L17"/>
    <mergeCell ref="M15:M17"/>
    <mergeCell ref="M13:M14"/>
    <mergeCell ref="N12:N17"/>
    <mergeCell ref="O12:O17"/>
    <mergeCell ref="J7:J8"/>
    <mergeCell ref="K7:K8"/>
    <mergeCell ref="L7:L8"/>
    <mergeCell ref="M7:M8"/>
    <mergeCell ref="J13:J14"/>
    <mergeCell ref="K13:K14"/>
    <mergeCell ref="L13:L1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K79"/>
  <sheetViews>
    <sheetView showGridLines="0" topLeftCell="A3" zoomScale="70" zoomScaleNormal="70" workbookViewId="0">
      <selection activeCell="A7" sqref="A7:A8"/>
    </sheetView>
  </sheetViews>
  <sheetFormatPr baseColWidth="10" defaultColWidth="11.42578125" defaultRowHeight="27" customHeight="1" x14ac:dyDescent="0.2"/>
  <cols>
    <col min="1" max="1" width="12.42578125" style="24" customWidth="1"/>
    <col min="2" max="2" width="6" style="426" customWidth="1"/>
    <col min="3" max="3" width="13" style="426" customWidth="1"/>
    <col min="4" max="4" width="12.5703125" style="426" customWidth="1"/>
    <col min="5" max="5" width="9.42578125" style="426" customWidth="1"/>
    <col min="6" max="6" width="10.140625" style="426" customWidth="1"/>
    <col min="7" max="7" width="11.85546875" style="426" customWidth="1"/>
    <col min="8" max="8" width="8.5703125" style="426" customWidth="1"/>
    <col min="9" max="9" width="16.140625" style="426" customWidth="1"/>
    <col min="10" max="10" width="11.5703125" style="426" customWidth="1"/>
    <col min="11" max="11" width="40.5703125" style="25" customWidth="1"/>
    <col min="12" max="12" width="35.7109375" style="433" customWidth="1"/>
    <col min="13" max="13" width="13.85546875" style="433" hidden="1" customWidth="1"/>
    <col min="14" max="14" width="36.85546875" style="1537" customWidth="1"/>
    <col min="15" max="15" width="21.5703125" style="1537" customWidth="1"/>
    <col min="16" max="16" width="36.5703125" style="492" customWidth="1"/>
    <col min="17" max="17" width="12.7109375" style="410" customWidth="1"/>
    <col min="18" max="18" width="35.42578125" style="896" customWidth="1"/>
    <col min="19" max="19" width="45.85546875" style="25" bestFit="1" customWidth="1"/>
    <col min="20" max="20" width="90.5703125" style="25" customWidth="1"/>
    <col min="21" max="21" width="47.5703125" style="25" customWidth="1"/>
    <col min="22" max="22" width="32" style="46" customWidth="1"/>
    <col min="23" max="23" width="20" style="28" customWidth="1"/>
    <col min="24" max="24" width="26.5703125" style="500" customWidth="1"/>
    <col min="25" max="40" width="12" style="426" customWidth="1"/>
    <col min="41" max="41" width="13.7109375" style="147" customWidth="1"/>
    <col min="42" max="42" width="13.7109375" style="29" customWidth="1"/>
    <col min="43" max="43" width="23.42578125" style="434" customWidth="1"/>
    <col min="44" max="44" width="28.140625" style="426" customWidth="1"/>
    <col min="45" max="16384" width="11.42578125" style="426"/>
  </cols>
  <sheetData>
    <row r="1" spans="1:63" ht="15.75" customHeight="1" x14ac:dyDescent="0.2">
      <c r="A1" s="2405" t="s">
        <v>1966</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406"/>
      <c r="AP1" s="168" t="s">
        <v>0</v>
      </c>
      <c r="AQ1" s="168" t="s">
        <v>248</v>
      </c>
      <c r="AR1" s="8"/>
      <c r="AS1" s="8"/>
      <c r="AT1" s="8"/>
      <c r="AU1" s="8"/>
      <c r="AV1" s="8"/>
      <c r="AW1" s="8"/>
      <c r="AX1" s="8"/>
      <c r="AY1" s="8"/>
      <c r="AZ1" s="8"/>
      <c r="BA1" s="8"/>
      <c r="BB1" s="8"/>
      <c r="BC1" s="8"/>
      <c r="BD1" s="8"/>
      <c r="BE1" s="8"/>
      <c r="BF1" s="8"/>
      <c r="BG1" s="8"/>
      <c r="BH1" s="8"/>
      <c r="BI1" s="8"/>
      <c r="BJ1" s="8"/>
      <c r="BK1" s="8"/>
    </row>
    <row r="2" spans="1:63" ht="20.25" customHeight="1" x14ac:dyDescent="0.2">
      <c r="A2" s="2407"/>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380"/>
      <c r="AP2" s="169" t="s">
        <v>2</v>
      </c>
      <c r="AQ2" s="168" t="s">
        <v>77</v>
      </c>
      <c r="AR2" s="8"/>
      <c r="AS2" s="8"/>
      <c r="AT2" s="8"/>
      <c r="AU2" s="8"/>
      <c r="AV2" s="8"/>
      <c r="AW2" s="8"/>
      <c r="AX2" s="8"/>
      <c r="AY2" s="8"/>
      <c r="AZ2" s="8"/>
      <c r="BA2" s="8"/>
      <c r="BB2" s="8"/>
      <c r="BC2" s="8"/>
      <c r="BD2" s="8"/>
      <c r="BE2" s="8"/>
      <c r="BF2" s="8"/>
      <c r="BG2" s="8"/>
      <c r="BH2" s="8"/>
      <c r="BI2" s="8"/>
      <c r="BJ2" s="8"/>
      <c r="BK2" s="8"/>
    </row>
    <row r="3" spans="1:63" ht="18" customHeight="1" x14ac:dyDescent="0.2">
      <c r="A3" s="2407"/>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380"/>
      <c r="AP3" s="168" t="s">
        <v>4</v>
      </c>
      <c r="AQ3" s="170" t="s">
        <v>5</v>
      </c>
      <c r="AR3" s="8"/>
      <c r="AS3" s="8"/>
      <c r="AT3" s="8"/>
      <c r="AU3" s="8"/>
      <c r="AV3" s="8"/>
      <c r="AW3" s="8"/>
      <c r="AX3" s="8"/>
      <c r="AY3" s="8"/>
      <c r="AZ3" s="8"/>
      <c r="BA3" s="8"/>
      <c r="BB3" s="8"/>
      <c r="BC3" s="8"/>
      <c r="BD3" s="8"/>
      <c r="BE3" s="8"/>
      <c r="BF3" s="8"/>
      <c r="BG3" s="8"/>
      <c r="BH3" s="8"/>
      <c r="BI3" s="8"/>
      <c r="BJ3" s="8"/>
      <c r="BK3" s="8"/>
    </row>
    <row r="4" spans="1:63" ht="15" customHeight="1" x14ac:dyDescent="0.2">
      <c r="A4" s="2408"/>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381"/>
      <c r="AP4" s="168" t="s">
        <v>6</v>
      </c>
      <c r="AQ4" s="171" t="s">
        <v>7</v>
      </c>
      <c r="AR4" s="8"/>
      <c r="AS4" s="8"/>
      <c r="AT4" s="8"/>
      <c r="AU4" s="8"/>
      <c r="AV4" s="8"/>
      <c r="AW4" s="8"/>
      <c r="AX4" s="8"/>
      <c r="AY4" s="8"/>
      <c r="AZ4" s="8"/>
      <c r="BA4" s="8"/>
      <c r="BB4" s="8"/>
      <c r="BC4" s="8"/>
      <c r="BD4" s="8"/>
      <c r="BE4" s="8"/>
      <c r="BF4" s="8"/>
      <c r="BG4" s="8"/>
      <c r="BH4" s="8"/>
      <c r="BI4" s="8"/>
      <c r="BJ4" s="8"/>
      <c r="BK4" s="8"/>
    </row>
    <row r="5" spans="1:63" ht="22.5" customHeight="1" x14ac:dyDescent="0.2">
      <c r="A5" s="2382" t="s">
        <v>8</v>
      </c>
      <c r="B5" s="2382"/>
      <c r="C5" s="2382"/>
      <c r="D5" s="2382"/>
      <c r="E5" s="2382"/>
      <c r="F5" s="2382"/>
      <c r="G5" s="2382"/>
      <c r="H5" s="2382"/>
      <c r="I5" s="2382"/>
      <c r="J5" s="2382"/>
      <c r="K5" s="2382"/>
      <c r="L5" s="2382"/>
      <c r="M5" s="2382"/>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383"/>
      <c r="AR5" s="8"/>
      <c r="AS5" s="8"/>
      <c r="AT5" s="8"/>
      <c r="AU5" s="8"/>
      <c r="AV5" s="8"/>
      <c r="AW5" s="8"/>
      <c r="AX5" s="8"/>
      <c r="AY5" s="8"/>
      <c r="AZ5" s="8"/>
      <c r="BA5" s="8"/>
      <c r="BB5" s="8"/>
      <c r="BC5" s="8"/>
      <c r="BD5" s="8"/>
      <c r="BE5" s="8"/>
      <c r="BF5" s="8"/>
      <c r="BG5" s="8"/>
      <c r="BH5" s="8"/>
      <c r="BI5" s="8"/>
      <c r="BJ5" s="8"/>
      <c r="BK5" s="8"/>
    </row>
    <row r="6" spans="1:63" ht="24" customHeight="1" x14ac:dyDescent="0.2">
      <c r="A6" s="2411"/>
      <c r="B6" s="2411"/>
      <c r="C6" s="2411"/>
      <c r="D6" s="2411"/>
      <c r="E6" s="2411"/>
      <c r="F6" s="2411"/>
      <c r="G6" s="2411"/>
      <c r="H6" s="2411"/>
      <c r="I6" s="2411"/>
      <c r="J6" s="2411"/>
      <c r="K6" s="2411"/>
      <c r="L6" s="2411"/>
      <c r="M6" s="2411"/>
      <c r="N6" s="1689"/>
      <c r="O6" s="875"/>
      <c r="P6" s="893"/>
      <c r="Q6" s="893"/>
      <c r="R6" s="893"/>
      <c r="S6" s="34"/>
      <c r="T6" s="34"/>
      <c r="U6" s="34"/>
      <c r="V6" s="35"/>
      <c r="W6" s="34"/>
      <c r="X6" s="34"/>
      <c r="Y6" s="2413" t="s">
        <v>10</v>
      </c>
      <c r="Z6" s="2411"/>
      <c r="AA6" s="2411"/>
      <c r="AB6" s="2411"/>
      <c r="AC6" s="2411"/>
      <c r="AD6" s="2411"/>
      <c r="AE6" s="2411"/>
      <c r="AF6" s="2411"/>
      <c r="AG6" s="2411"/>
      <c r="AH6" s="2411"/>
      <c r="AI6" s="2411"/>
      <c r="AJ6" s="2411"/>
      <c r="AK6" s="2411"/>
      <c r="AL6" s="2411"/>
      <c r="AM6" s="2414"/>
      <c r="AN6" s="1285"/>
      <c r="AO6" s="34"/>
      <c r="AP6" s="34"/>
      <c r="AQ6" s="36"/>
      <c r="AR6" s="8"/>
      <c r="AS6" s="8"/>
      <c r="AT6" s="8"/>
      <c r="AU6" s="8"/>
      <c r="AV6" s="8"/>
      <c r="AW6" s="8"/>
      <c r="AX6" s="8"/>
      <c r="AY6" s="8"/>
      <c r="AZ6" s="8"/>
      <c r="BA6" s="8"/>
      <c r="BB6" s="8"/>
      <c r="BC6" s="8"/>
      <c r="BD6" s="8"/>
      <c r="BE6" s="8"/>
      <c r="BF6" s="8"/>
      <c r="BG6" s="8"/>
      <c r="BH6" s="8"/>
      <c r="BI6" s="8"/>
      <c r="BJ6" s="8"/>
      <c r="BK6" s="8"/>
    </row>
    <row r="7" spans="1:63" ht="15.75" customHeight="1" x14ac:dyDescent="0.2">
      <c r="A7" s="2492" t="s">
        <v>11</v>
      </c>
      <c r="B7" s="2400" t="s">
        <v>12</v>
      </c>
      <c r="C7" s="2404"/>
      <c r="D7" s="2404" t="s">
        <v>11</v>
      </c>
      <c r="E7" s="2400" t="s">
        <v>13</v>
      </c>
      <c r="F7" s="2404"/>
      <c r="G7" s="2404" t="s">
        <v>11</v>
      </c>
      <c r="H7" s="2400" t="s">
        <v>14</v>
      </c>
      <c r="I7" s="2404"/>
      <c r="J7" s="2404" t="s">
        <v>11</v>
      </c>
      <c r="K7" s="2496" t="s">
        <v>15</v>
      </c>
      <c r="L7" s="2384" t="s">
        <v>16</v>
      </c>
      <c r="M7" s="2384" t="s">
        <v>17</v>
      </c>
      <c r="N7" s="2384" t="s">
        <v>18</v>
      </c>
      <c r="O7" s="2384" t="s">
        <v>19</v>
      </c>
      <c r="P7" s="2384" t="s">
        <v>9</v>
      </c>
      <c r="Q7" s="2396" t="s">
        <v>20</v>
      </c>
      <c r="R7" s="2494" t="s">
        <v>21</v>
      </c>
      <c r="S7" s="2400" t="s">
        <v>22</v>
      </c>
      <c r="T7" s="2400" t="s">
        <v>23</v>
      </c>
      <c r="U7" s="2384" t="s">
        <v>24</v>
      </c>
      <c r="V7" s="2486" t="s">
        <v>21</v>
      </c>
      <c r="W7" s="1278"/>
      <c r="X7" s="2384" t="s">
        <v>26</v>
      </c>
      <c r="Y7" s="2488" t="s">
        <v>27</v>
      </c>
      <c r="Z7" s="2488"/>
      <c r="AA7" s="2489" t="s">
        <v>28</v>
      </c>
      <c r="AB7" s="2489"/>
      <c r="AC7" s="2489"/>
      <c r="AD7" s="2489"/>
      <c r="AE7" s="2422" t="s">
        <v>29</v>
      </c>
      <c r="AF7" s="2423"/>
      <c r="AG7" s="2423"/>
      <c r="AH7" s="2423"/>
      <c r="AI7" s="2423"/>
      <c r="AJ7" s="2498"/>
      <c r="AK7" s="2489" t="s">
        <v>30</v>
      </c>
      <c r="AL7" s="2489"/>
      <c r="AM7" s="2489"/>
      <c r="AN7" s="2482" t="s">
        <v>31</v>
      </c>
      <c r="AO7" s="2499" t="s">
        <v>32</v>
      </c>
      <c r="AP7" s="2499" t="s">
        <v>33</v>
      </c>
      <c r="AQ7" s="2484" t="s">
        <v>34</v>
      </c>
      <c r="AR7" s="8"/>
      <c r="AS7" s="8"/>
      <c r="AT7" s="8"/>
      <c r="AU7" s="8"/>
      <c r="AV7" s="8"/>
      <c r="AW7" s="8"/>
      <c r="AX7" s="8"/>
      <c r="AY7" s="8"/>
      <c r="AZ7" s="8"/>
      <c r="BA7" s="8"/>
      <c r="BB7" s="8"/>
      <c r="BC7" s="8"/>
      <c r="BD7" s="8"/>
      <c r="BE7" s="8"/>
      <c r="BF7" s="8"/>
      <c r="BG7" s="8"/>
      <c r="BH7" s="8"/>
      <c r="BI7" s="8"/>
      <c r="BJ7" s="8"/>
      <c r="BK7" s="8"/>
    </row>
    <row r="8" spans="1:63" ht="131.25" customHeight="1" x14ac:dyDescent="0.2">
      <c r="A8" s="2493"/>
      <c r="B8" s="2401"/>
      <c r="C8" s="2385"/>
      <c r="D8" s="2385"/>
      <c r="E8" s="2401"/>
      <c r="F8" s="2385"/>
      <c r="G8" s="2385"/>
      <c r="H8" s="2401"/>
      <c r="I8" s="2385"/>
      <c r="J8" s="2385"/>
      <c r="K8" s="2497"/>
      <c r="L8" s="2386"/>
      <c r="M8" s="2386"/>
      <c r="N8" s="2386"/>
      <c r="O8" s="2386"/>
      <c r="P8" s="2386"/>
      <c r="Q8" s="2397"/>
      <c r="R8" s="2495"/>
      <c r="S8" s="2401"/>
      <c r="T8" s="2401"/>
      <c r="U8" s="2386"/>
      <c r="V8" s="2487"/>
      <c r="W8" s="1279" t="s">
        <v>11</v>
      </c>
      <c r="X8" s="2386"/>
      <c r="Y8" s="1149" t="s">
        <v>35</v>
      </c>
      <c r="Z8" s="1150" t="s">
        <v>36</v>
      </c>
      <c r="AA8" s="1151" t="s">
        <v>37</v>
      </c>
      <c r="AB8" s="1151" t="s">
        <v>78</v>
      </c>
      <c r="AC8" s="1151" t="s">
        <v>1988</v>
      </c>
      <c r="AD8" s="1151" t="s">
        <v>80</v>
      </c>
      <c r="AE8" s="1151" t="s">
        <v>41</v>
      </c>
      <c r="AF8" s="1151" t="s">
        <v>42</v>
      </c>
      <c r="AG8" s="1151" t="s">
        <v>43</v>
      </c>
      <c r="AH8" s="1151" t="s">
        <v>44</v>
      </c>
      <c r="AI8" s="1151" t="s">
        <v>45</v>
      </c>
      <c r="AJ8" s="1151" t="s">
        <v>46</v>
      </c>
      <c r="AK8" s="1151" t="s">
        <v>47</v>
      </c>
      <c r="AL8" s="1151" t="s">
        <v>48</v>
      </c>
      <c r="AM8" s="1151" t="s">
        <v>49</v>
      </c>
      <c r="AN8" s="2483"/>
      <c r="AO8" s="2500"/>
      <c r="AP8" s="2500"/>
      <c r="AQ8" s="2485"/>
      <c r="AR8" s="8"/>
      <c r="AS8" s="8"/>
      <c r="AT8" s="8"/>
      <c r="AU8" s="8"/>
      <c r="AV8" s="8"/>
      <c r="AW8" s="8"/>
      <c r="AX8" s="8"/>
      <c r="AY8" s="8"/>
      <c r="AZ8" s="8"/>
      <c r="BA8" s="8"/>
      <c r="BB8" s="8"/>
      <c r="BC8" s="8"/>
      <c r="BD8" s="8"/>
      <c r="BE8" s="8"/>
      <c r="BF8" s="8"/>
      <c r="BG8" s="8"/>
      <c r="BH8" s="8"/>
      <c r="BI8" s="8"/>
      <c r="BJ8" s="8"/>
      <c r="BK8" s="8"/>
    </row>
    <row r="9" spans="1:63" ht="27" customHeight="1" x14ac:dyDescent="0.2">
      <c r="A9" s="172">
        <v>1</v>
      </c>
      <c r="B9" s="37" t="s">
        <v>959</v>
      </c>
      <c r="C9" s="37"/>
      <c r="D9" s="37"/>
      <c r="E9" s="37"/>
      <c r="F9" s="37"/>
      <c r="G9" s="37"/>
      <c r="H9" s="37"/>
      <c r="I9" s="37"/>
      <c r="J9" s="37"/>
      <c r="K9" s="38"/>
      <c r="L9" s="38"/>
      <c r="M9" s="38"/>
      <c r="N9" s="39"/>
      <c r="O9" s="39"/>
      <c r="P9" s="38"/>
      <c r="Q9" s="38"/>
      <c r="R9" s="38"/>
      <c r="S9" s="38"/>
      <c r="T9" s="38"/>
      <c r="U9" s="38"/>
      <c r="V9" s="41"/>
      <c r="W9" s="42"/>
      <c r="X9" s="39"/>
      <c r="Y9" s="37"/>
      <c r="Z9" s="37"/>
      <c r="AA9" s="37"/>
      <c r="AB9" s="37"/>
      <c r="AC9" s="37"/>
      <c r="AD9" s="37"/>
      <c r="AE9" s="37"/>
      <c r="AF9" s="37"/>
      <c r="AG9" s="37"/>
      <c r="AH9" s="37"/>
      <c r="AI9" s="37"/>
      <c r="AJ9" s="37"/>
      <c r="AK9" s="37"/>
      <c r="AL9" s="37"/>
      <c r="AM9" s="37"/>
      <c r="AN9" s="37"/>
      <c r="AO9" s="43"/>
      <c r="AP9" s="43"/>
      <c r="AQ9" s="44"/>
      <c r="AR9" s="8"/>
      <c r="AS9" s="8"/>
      <c r="AT9" s="8"/>
      <c r="AU9" s="8"/>
      <c r="AV9" s="8"/>
      <c r="AW9" s="8"/>
      <c r="AX9" s="8"/>
      <c r="AY9" s="8"/>
      <c r="AZ9" s="8"/>
      <c r="BA9" s="8"/>
      <c r="BB9" s="8"/>
      <c r="BC9" s="8"/>
      <c r="BD9" s="8"/>
      <c r="BE9" s="8"/>
      <c r="BF9" s="8"/>
      <c r="BG9" s="8"/>
      <c r="BH9" s="8"/>
      <c r="BI9" s="8"/>
      <c r="BJ9" s="8"/>
      <c r="BK9" s="8"/>
    </row>
    <row r="10" spans="1:63" s="8" customFormat="1" ht="27" customHeight="1" x14ac:dyDescent="0.2">
      <c r="A10" s="2490"/>
      <c r="B10" s="2490"/>
      <c r="C10" s="2490"/>
      <c r="D10" s="173">
        <v>1</v>
      </c>
      <c r="E10" s="806" t="s">
        <v>960</v>
      </c>
      <c r="F10" s="267"/>
      <c r="G10" s="979"/>
      <c r="H10" s="462"/>
      <c r="I10" s="462"/>
      <c r="J10" s="462"/>
      <c r="K10" s="457"/>
      <c r="L10" s="457"/>
      <c r="M10" s="457"/>
      <c r="N10" s="458"/>
      <c r="O10" s="458"/>
      <c r="P10" s="457"/>
      <c r="Q10" s="457"/>
      <c r="R10" s="457"/>
      <c r="S10" s="457"/>
      <c r="T10" s="457"/>
      <c r="U10" s="457"/>
      <c r="V10" s="1692"/>
      <c r="W10" s="114"/>
      <c r="X10" s="458"/>
      <c r="Y10" s="462"/>
      <c r="Z10" s="462"/>
      <c r="AA10" s="462"/>
      <c r="AB10" s="462"/>
      <c r="AC10" s="462"/>
      <c r="AD10" s="462"/>
      <c r="AE10" s="462"/>
      <c r="AF10" s="462"/>
      <c r="AG10" s="462"/>
      <c r="AH10" s="462"/>
      <c r="AI10" s="462"/>
      <c r="AJ10" s="462"/>
      <c r="AK10" s="462"/>
      <c r="AL10" s="462"/>
      <c r="AM10" s="462"/>
      <c r="AN10" s="462"/>
      <c r="AO10" s="1693"/>
      <c r="AP10" s="1693"/>
      <c r="AQ10" s="1694"/>
    </row>
    <row r="11" spans="1:63" s="8" customFormat="1" ht="27" customHeight="1" x14ac:dyDescent="0.2">
      <c r="A11" s="2490"/>
      <c r="B11" s="2490"/>
      <c r="C11" s="2490"/>
      <c r="D11" s="2491"/>
      <c r="E11" s="2491"/>
      <c r="F11" s="2491"/>
      <c r="G11" s="1695">
        <v>2</v>
      </c>
      <c r="H11" s="804" t="s">
        <v>961</v>
      </c>
      <c r="I11" s="196"/>
      <c r="J11" s="196"/>
      <c r="K11" s="274"/>
      <c r="L11" s="274"/>
      <c r="M11" s="274"/>
      <c r="N11" s="195"/>
      <c r="O11" s="195"/>
      <c r="P11" s="274"/>
      <c r="Q11" s="274"/>
      <c r="R11" s="274"/>
      <c r="S11" s="274"/>
      <c r="T11" s="274"/>
      <c r="U11" s="274"/>
      <c r="V11" s="900"/>
      <c r="W11" s="278"/>
      <c r="X11" s="195"/>
      <c r="Y11" s="196"/>
      <c r="Z11" s="196"/>
      <c r="AA11" s="196"/>
      <c r="AB11" s="196"/>
      <c r="AC11" s="196"/>
      <c r="AD11" s="196"/>
      <c r="AE11" s="196"/>
      <c r="AF11" s="196"/>
      <c r="AG11" s="196"/>
      <c r="AH11" s="196"/>
      <c r="AI11" s="196"/>
      <c r="AJ11" s="196"/>
      <c r="AK11" s="196"/>
      <c r="AL11" s="196"/>
      <c r="AM11" s="196"/>
      <c r="AN11" s="196"/>
      <c r="AO11" s="279"/>
      <c r="AP11" s="279"/>
      <c r="AQ11" s="274"/>
    </row>
    <row r="12" spans="1:63" s="433" customFormat="1" ht="52.5" customHeight="1" x14ac:dyDescent="0.2">
      <c r="A12" s="2490"/>
      <c r="B12" s="2490"/>
      <c r="C12" s="2490"/>
      <c r="D12" s="2491"/>
      <c r="E12" s="2491"/>
      <c r="F12" s="2491"/>
      <c r="G12" s="2195"/>
      <c r="H12" s="2195"/>
      <c r="I12" s="2195"/>
      <c r="J12" s="2195">
        <v>9</v>
      </c>
      <c r="K12" s="2197" t="s">
        <v>962</v>
      </c>
      <c r="L12" s="2284" t="s">
        <v>963</v>
      </c>
      <c r="M12" s="2353">
        <v>5</v>
      </c>
      <c r="N12" s="1690" t="s">
        <v>964</v>
      </c>
      <c r="O12" s="2353" t="s">
        <v>965</v>
      </c>
      <c r="P12" s="2197" t="s">
        <v>966</v>
      </c>
      <c r="Q12" s="2481">
        <f>(V12+V13)/R12</f>
        <v>1</v>
      </c>
      <c r="R12" s="2468">
        <f>SUM(V12:V13)</f>
        <v>80250000</v>
      </c>
      <c r="S12" s="2309" t="s">
        <v>967</v>
      </c>
      <c r="T12" s="1399" t="s">
        <v>968</v>
      </c>
      <c r="U12" s="2309" t="s">
        <v>969</v>
      </c>
      <c r="V12" s="1723">
        <v>76050000</v>
      </c>
      <c r="W12" s="1431" t="s">
        <v>970</v>
      </c>
      <c r="X12" s="1527" t="s">
        <v>971</v>
      </c>
      <c r="Y12" s="2448">
        <v>295972</v>
      </c>
      <c r="Z12" s="2448">
        <v>285580</v>
      </c>
      <c r="AA12" s="2448">
        <v>135545</v>
      </c>
      <c r="AB12" s="2448">
        <v>44254</v>
      </c>
      <c r="AC12" s="2448">
        <v>309146</v>
      </c>
      <c r="AD12" s="2448">
        <v>92607</v>
      </c>
      <c r="AE12" s="2448">
        <v>2145</v>
      </c>
      <c r="AF12" s="2448">
        <v>12718</v>
      </c>
      <c r="AG12" s="2448">
        <v>26</v>
      </c>
      <c r="AH12" s="2448">
        <v>37</v>
      </c>
      <c r="AI12" s="2448">
        <v>0</v>
      </c>
      <c r="AJ12" s="2448">
        <v>0</v>
      </c>
      <c r="AK12" s="2448">
        <v>44350</v>
      </c>
      <c r="AL12" s="2448">
        <v>21944</v>
      </c>
      <c r="AM12" s="2448">
        <v>75687</v>
      </c>
      <c r="AN12" s="2448">
        <f>SUM(AA12:AD12)</f>
        <v>581552</v>
      </c>
      <c r="AO12" s="2320">
        <v>43832</v>
      </c>
      <c r="AP12" s="2320">
        <v>44196</v>
      </c>
      <c r="AQ12" s="2251" t="s">
        <v>972</v>
      </c>
    </row>
    <row r="13" spans="1:63" s="433" customFormat="1" ht="63.75" customHeight="1" x14ac:dyDescent="0.2">
      <c r="A13" s="2490"/>
      <c r="B13" s="2490"/>
      <c r="C13" s="2490"/>
      <c r="D13" s="2491"/>
      <c r="E13" s="2491"/>
      <c r="F13" s="2491"/>
      <c r="G13" s="2195"/>
      <c r="H13" s="2195"/>
      <c r="I13" s="2195"/>
      <c r="J13" s="2195"/>
      <c r="K13" s="2197"/>
      <c r="L13" s="2285"/>
      <c r="M13" s="2324"/>
      <c r="N13" s="1691" t="s">
        <v>973</v>
      </c>
      <c r="O13" s="2324"/>
      <c r="P13" s="2197"/>
      <c r="Q13" s="2481"/>
      <c r="R13" s="2468"/>
      <c r="S13" s="2309"/>
      <c r="T13" s="1399" t="s">
        <v>974</v>
      </c>
      <c r="U13" s="2309"/>
      <c r="V13" s="1724">
        <v>4200000</v>
      </c>
      <c r="W13" s="1397">
        <v>27</v>
      </c>
      <c r="X13" s="1527" t="s">
        <v>975</v>
      </c>
      <c r="Y13" s="2449"/>
      <c r="Z13" s="2449"/>
      <c r="AA13" s="2449"/>
      <c r="AB13" s="2449"/>
      <c r="AC13" s="2449"/>
      <c r="AD13" s="2449"/>
      <c r="AE13" s="2449"/>
      <c r="AF13" s="2449"/>
      <c r="AG13" s="2449"/>
      <c r="AH13" s="2449"/>
      <c r="AI13" s="2449"/>
      <c r="AJ13" s="2449"/>
      <c r="AK13" s="2449"/>
      <c r="AL13" s="2449"/>
      <c r="AM13" s="2449"/>
      <c r="AN13" s="2449"/>
      <c r="AO13" s="2320"/>
      <c r="AP13" s="2320"/>
      <c r="AQ13" s="2251"/>
    </row>
    <row r="14" spans="1:63" s="433" customFormat="1" ht="65.25" customHeight="1" x14ac:dyDescent="0.2">
      <c r="A14" s="2490"/>
      <c r="B14" s="2490"/>
      <c r="C14" s="2490"/>
      <c r="D14" s="2491"/>
      <c r="E14" s="2491"/>
      <c r="F14" s="2491"/>
      <c r="G14" s="2347"/>
      <c r="H14" s="2347"/>
      <c r="I14" s="2347"/>
      <c r="J14" s="2195">
        <v>9</v>
      </c>
      <c r="K14" s="2309" t="s">
        <v>962</v>
      </c>
      <c r="L14" s="2309" t="s">
        <v>963</v>
      </c>
      <c r="M14" s="2195">
        <v>5</v>
      </c>
      <c r="N14" s="2195" t="s">
        <v>976</v>
      </c>
      <c r="O14" s="2195" t="s">
        <v>977</v>
      </c>
      <c r="P14" s="2309" t="s">
        <v>978</v>
      </c>
      <c r="Q14" s="2443">
        <f>+V14/R14</f>
        <v>1</v>
      </c>
      <c r="R14" s="2468">
        <f>SUM(V14)</f>
        <v>1044000000</v>
      </c>
      <c r="S14" s="2309" t="s">
        <v>979</v>
      </c>
      <c r="T14" s="1399" t="s">
        <v>980</v>
      </c>
      <c r="U14" s="2501" t="s">
        <v>981</v>
      </c>
      <c r="V14" s="2468">
        <v>1044000000</v>
      </c>
      <c r="W14" s="2503">
        <v>27</v>
      </c>
      <c r="X14" s="2195" t="s">
        <v>975</v>
      </c>
      <c r="Y14" s="2448">
        <v>295972</v>
      </c>
      <c r="Z14" s="2448">
        <v>285580</v>
      </c>
      <c r="AA14" s="2448">
        <v>135545</v>
      </c>
      <c r="AB14" s="2448">
        <v>44254</v>
      </c>
      <c r="AC14" s="2448">
        <v>309146</v>
      </c>
      <c r="AD14" s="2448">
        <v>92607</v>
      </c>
      <c r="AE14" s="2448">
        <v>2145</v>
      </c>
      <c r="AF14" s="2448">
        <v>12718</v>
      </c>
      <c r="AG14" s="2448">
        <v>26</v>
      </c>
      <c r="AH14" s="2448">
        <v>37</v>
      </c>
      <c r="AI14" s="2448">
        <v>0</v>
      </c>
      <c r="AJ14" s="2448">
        <v>0</v>
      </c>
      <c r="AK14" s="2448">
        <v>44350</v>
      </c>
      <c r="AL14" s="2448">
        <v>21944</v>
      </c>
      <c r="AM14" s="2448">
        <v>75687</v>
      </c>
      <c r="AN14" s="2448">
        <f>SUM(AA14:AD14)</f>
        <v>581552</v>
      </c>
      <c r="AO14" s="2320">
        <v>43832</v>
      </c>
      <c r="AP14" s="2320">
        <v>44196</v>
      </c>
      <c r="AQ14" s="2251"/>
    </row>
    <row r="15" spans="1:63" s="433" customFormat="1" ht="49.5" customHeight="1" x14ac:dyDescent="0.2">
      <c r="A15" s="2490"/>
      <c r="B15" s="2490"/>
      <c r="C15" s="2490"/>
      <c r="D15" s="2491"/>
      <c r="E15" s="2491"/>
      <c r="F15" s="2491"/>
      <c r="G15" s="2347"/>
      <c r="H15" s="2347"/>
      <c r="I15" s="2347"/>
      <c r="J15" s="2195"/>
      <c r="K15" s="2309"/>
      <c r="L15" s="2309"/>
      <c r="M15" s="2195"/>
      <c r="N15" s="2195"/>
      <c r="O15" s="2195"/>
      <c r="P15" s="2309"/>
      <c r="Q15" s="2443"/>
      <c r="R15" s="2468"/>
      <c r="S15" s="2309"/>
      <c r="T15" s="1399" t="s">
        <v>982</v>
      </c>
      <c r="U15" s="2502"/>
      <c r="V15" s="2468"/>
      <c r="W15" s="2504"/>
      <c r="X15" s="2195"/>
      <c r="Y15" s="2449"/>
      <c r="Z15" s="2449"/>
      <c r="AA15" s="2449"/>
      <c r="AB15" s="2449"/>
      <c r="AC15" s="2449"/>
      <c r="AD15" s="2449"/>
      <c r="AE15" s="2449"/>
      <c r="AF15" s="2449"/>
      <c r="AG15" s="2449"/>
      <c r="AH15" s="2449"/>
      <c r="AI15" s="2449"/>
      <c r="AJ15" s="2449"/>
      <c r="AK15" s="2449"/>
      <c r="AL15" s="2449"/>
      <c r="AM15" s="2449"/>
      <c r="AN15" s="2449"/>
      <c r="AO15" s="2320"/>
      <c r="AP15" s="2320"/>
      <c r="AQ15" s="2251"/>
    </row>
    <row r="16" spans="1:63" s="882" customFormat="1" ht="39" customHeight="1" x14ac:dyDescent="0.2">
      <c r="A16" s="2490"/>
      <c r="B16" s="2490"/>
      <c r="C16" s="2490"/>
      <c r="D16" s="2491"/>
      <c r="E16" s="2491"/>
      <c r="F16" s="2491"/>
      <c r="G16" s="2309"/>
      <c r="H16" s="2309"/>
      <c r="I16" s="2309"/>
      <c r="J16" s="2195">
        <v>10</v>
      </c>
      <c r="K16" s="2309" t="s">
        <v>983</v>
      </c>
      <c r="L16" s="2309" t="s">
        <v>984</v>
      </c>
      <c r="M16" s="2195">
        <v>5</v>
      </c>
      <c r="N16" s="2195" t="s">
        <v>985</v>
      </c>
      <c r="O16" s="2195" t="s">
        <v>986</v>
      </c>
      <c r="P16" s="2309" t="s">
        <v>987</v>
      </c>
      <c r="Q16" s="2512">
        <f>V16/R16</f>
        <v>1</v>
      </c>
      <c r="R16" s="2468">
        <f>+V16</f>
        <v>80000000</v>
      </c>
      <c r="S16" s="2309" t="s">
        <v>988</v>
      </c>
      <c r="T16" s="1395" t="s">
        <v>989</v>
      </c>
      <c r="U16" s="2309" t="s">
        <v>990</v>
      </c>
      <c r="V16" s="2468">
        <v>80000000</v>
      </c>
      <c r="W16" s="2347">
        <v>27</v>
      </c>
      <c r="X16" s="2195" t="s">
        <v>975</v>
      </c>
      <c r="Y16" s="2448">
        <v>295972</v>
      </c>
      <c r="Z16" s="2448">
        <v>285580</v>
      </c>
      <c r="AA16" s="2448">
        <v>135545</v>
      </c>
      <c r="AB16" s="2448">
        <v>44254</v>
      </c>
      <c r="AC16" s="2448">
        <v>309146</v>
      </c>
      <c r="AD16" s="2448">
        <v>92607</v>
      </c>
      <c r="AE16" s="2448">
        <v>2145</v>
      </c>
      <c r="AF16" s="2448">
        <v>12718</v>
      </c>
      <c r="AG16" s="2448">
        <v>26</v>
      </c>
      <c r="AH16" s="2448">
        <v>37</v>
      </c>
      <c r="AI16" s="2448">
        <v>0</v>
      </c>
      <c r="AJ16" s="2448">
        <v>0</v>
      </c>
      <c r="AK16" s="2448">
        <v>44350</v>
      </c>
      <c r="AL16" s="2448">
        <v>21944</v>
      </c>
      <c r="AM16" s="2448">
        <v>75687</v>
      </c>
      <c r="AN16" s="2448">
        <f>SUM(AA16:AD16)</f>
        <v>581552</v>
      </c>
      <c r="AO16" s="2320">
        <v>43832</v>
      </c>
      <c r="AP16" s="2320">
        <v>44196</v>
      </c>
      <c r="AQ16" s="2251"/>
    </row>
    <row r="17" spans="1:47" s="882" customFormat="1" ht="51" customHeight="1" x14ac:dyDescent="0.2">
      <c r="A17" s="2490"/>
      <c r="B17" s="2490"/>
      <c r="C17" s="2490"/>
      <c r="D17" s="2491"/>
      <c r="E17" s="2491"/>
      <c r="F17" s="2491"/>
      <c r="G17" s="2309"/>
      <c r="H17" s="2309"/>
      <c r="I17" s="2309"/>
      <c r="J17" s="2195"/>
      <c r="K17" s="2309"/>
      <c r="L17" s="2309"/>
      <c r="M17" s="2195"/>
      <c r="N17" s="2195"/>
      <c r="O17" s="2195"/>
      <c r="P17" s="2309"/>
      <c r="Q17" s="2195"/>
      <c r="R17" s="2468"/>
      <c r="S17" s="2309"/>
      <c r="T17" s="1395" t="s">
        <v>991</v>
      </c>
      <c r="U17" s="2309"/>
      <c r="V17" s="2468"/>
      <c r="W17" s="2347"/>
      <c r="X17" s="2195"/>
      <c r="Y17" s="2449"/>
      <c r="Z17" s="2449"/>
      <c r="AA17" s="2449"/>
      <c r="AB17" s="2449"/>
      <c r="AC17" s="2449"/>
      <c r="AD17" s="2449"/>
      <c r="AE17" s="2449"/>
      <c r="AF17" s="2449"/>
      <c r="AG17" s="2449"/>
      <c r="AH17" s="2449"/>
      <c r="AI17" s="2449"/>
      <c r="AJ17" s="2449"/>
      <c r="AK17" s="2449"/>
      <c r="AL17" s="2449"/>
      <c r="AM17" s="2449"/>
      <c r="AN17" s="2449"/>
      <c r="AO17" s="2320"/>
      <c r="AP17" s="2320"/>
      <c r="AQ17" s="2251"/>
    </row>
    <row r="18" spans="1:47" s="882" customFormat="1" ht="240.75" customHeight="1" x14ac:dyDescent="0.2">
      <c r="A18" s="2490"/>
      <c r="B18" s="2490"/>
      <c r="C18" s="2490"/>
      <c r="D18" s="2491"/>
      <c r="E18" s="2491"/>
      <c r="F18" s="2491"/>
      <c r="G18" s="2195"/>
      <c r="H18" s="2195"/>
      <c r="I18" s="2195"/>
      <c r="J18" s="1393">
        <v>11</v>
      </c>
      <c r="K18" s="1395" t="s">
        <v>992</v>
      </c>
      <c r="L18" s="1395" t="s">
        <v>993</v>
      </c>
      <c r="M18" s="1393">
        <v>1</v>
      </c>
      <c r="N18" s="1527" t="s">
        <v>994</v>
      </c>
      <c r="O18" s="1527" t="s">
        <v>995</v>
      </c>
      <c r="P18" s="1395" t="s">
        <v>996</v>
      </c>
      <c r="Q18" s="1398">
        <f>+V18/R18</f>
        <v>1</v>
      </c>
      <c r="R18" s="1696">
        <f>SUM(V18)</f>
        <v>200000000</v>
      </c>
      <c r="S18" s="1395" t="s">
        <v>997</v>
      </c>
      <c r="T18" s="1395" t="s">
        <v>998</v>
      </c>
      <c r="U18" s="1395" t="s">
        <v>999</v>
      </c>
      <c r="V18" s="1696">
        <v>200000000</v>
      </c>
      <c r="W18" s="1397">
        <v>27</v>
      </c>
      <c r="X18" s="1527" t="s">
        <v>975</v>
      </c>
      <c r="Y18" s="1432">
        <v>295972</v>
      </c>
      <c r="Z18" s="1432">
        <v>285580</v>
      </c>
      <c r="AA18" s="1432">
        <v>135545</v>
      </c>
      <c r="AB18" s="1432">
        <v>44254</v>
      </c>
      <c r="AC18" s="1432">
        <v>309146</v>
      </c>
      <c r="AD18" s="1432">
        <v>92607</v>
      </c>
      <c r="AE18" s="1432">
        <v>2145</v>
      </c>
      <c r="AF18" s="1432">
        <v>12718</v>
      </c>
      <c r="AG18" s="1432">
        <v>26</v>
      </c>
      <c r="AH18" s="1432">
        <v>37</v>
      </c>
      <c r="AI18" s="1432"/>
      <c r="AJ18" s="1432"/>
      <c r="AK18" s="1432">
        <v>44350</v>
      </c>
      <c r="AL18" s="1432">
        <v>21944</v>
      </c>
      <c r="AM18" s="1432">
        <v>75687</v>
      </c>
      <c r="AN18" s="1432">
        <f>SUM(AA18:AD18)</f>
        <v>581552</v>
      </c>
      <c r="AO18" s="1433">
        <v>43832</v>
      </c>
      <c r="AP18" s="1433">
        <v>44196</v>
      </c>
      <c r="AQ18" s="2251"/>
    </row>
    <row r="19" spans="1:47" s="882" customFormat="1" ht="48.75" customHeight="1" x14ac:dyDescent="0.2">
      <c r="A19" s="2490"/>
      <c r="B19" s="2490"/>
      <c r="C19" s="2490"/>
      <c r="D19" s="2491"/>
      <c r="E19" s="2491"/>
      <c r="F19" s="2491"/>
      <c r="G19" s="2195"/>
      <c r="H19" s="2195"/>
      <c r="I19" s="2195"/>
      <c r="J19" s="2195">
        <v>12</v>
      </c>
      <c r="K19" s="2309" t="s">
        <v>1000</v>
      </c>
      <c r="L19" s="2309" t="s">
        <v>1001</v>
      </c>
      <c r="M19" s="2195">
        <v>3</v>
      </c>
      <c r="N19" s="2195" t="s">
        <v>1002</v>
      </c>
      <c r="O19" s="2195" t="s">
        <v>1003</v>
      </c>
      <c r="P19" s="2309" t="s">
        <v>1004</v>
      </c>
      <c r="Q19" s="2451">
        <f>(+V19+V20)/R19</f>
        <v>1</v>
      </c>
      <c r="R19" s="2469">
        <f>SUM(V19:V20)</f>
        <v>1145000000</v>
      </c>
      <c r="S19" s="2309" t="s">
        <v>485</v>
      </c>
      <c r="T19" s="1395" t="s">
        <v>1005</v>
      </c>
      <c r="U19" s="1395" t="s">
        <v>1006</v>
      </c>
      <c r="V19" s="1696">
        <v>1000000000</v>
      </c>
      <c r="W19" s="1397">
        <v>27</v>
      </c>
      <c r="X19" s="1527" t="s">
        <v>975</v>
      </c>
      <c r="Y19" s="2448">
        <v>285580</v>
      </c>
      <c r="Z19" s="2448">
        <v>135545</v>
      </c>
      <c r="AA19" s="2448">
        <v>44254</v>
      </c>
      <c r="AB19" s="2448">
        <v>309146</v>
      </c>
      <c r="AC19" s="2448">
        <v>92607</v>
      </c>
      <c r="AD19" s="2448">
        <v>2145</v>
      </c>
      <c r="AE19" s="2448">
        <v>12718</v>
      </c>
      <c r="AF19" s="2448">
        <v>26</v>
      </c>
      <c r="AG19" s="2448">
        <v>37</v>
      </c>
      <c r="AH19" s="2448">
        <v>0</v>
      </c>
      <c r="AI19" s="2448">
        <v>0</v>
      </c>
      <c r="AJ19" s="2448">
        <v>44350</v>
      </c>
      <c r="AK19" s="2448">
        <v>21944</v>
      </c>
      <c r="AL19" s="2448">
        <v>75687</v>
      </c>
      <c r="AM19" s="2448">
        <f>SUM(Z19:AC19)</f>
        <v>581552</v>
      </c>
      <c r="AN19" s="2305">
        <v>578268</v>
      </c>
      <c r="AO19" s="2320">
        <v>43832</v>
      </c>
      <c r="AP19" s="2320">
        <v>44196</v>
      </c>
      <c r="AQ19" s="2251"/>
    </row>
    <row r="20" spans="1:47" s="433" customFormat="1" ht="41.25" customHeight="1" x14ac:dyDescent="0.2">
      <c r="A20" s="2490"/>
      <c r="B20" s="2490"/>
      <c r="C20" s="2490"/>
      <c r="D20" s="2491"/>
      <c r="E20" s="2491"/>
      <c r="F20" s="2491"/>
      <c r="G20" s="2195"/>
      <c r="H20" s="2195"/>
      <c r="I20" s="2195"/>
      <c r="J20" s="2195"/>
      <c r="K20" s="2309"/>
      <c r="L20" s="2309"/>
      <c r="M20" s="2195"/>
      <c r="N20" s="2195"/>
      <c r="O20" s="2195"/>
      <c r="P20" s="2309"/>
      <c r="Q20" s="2452"/>
      <c r="R20" s="2470"/>
      <c r="S20" s="2309"/>
      <c r="T20" s="1395" t="s">
        <v>1007</v>
      </c>
      <c r="U20" s="1395" t="s">
        <v>1008</v>
      </c>
      <c r="V20" s="1585">
        <v>145000000</v>
      </c>
      <c r="W20" s="1397">
        <v>27</v>
      </c>
      <c r="X20" s="1527" t="s">
        <v>975</v>
      </c>
      <c r="Y20" s="2449"/>
      <c r="Z20" s="2449"/>
      <c r="AA20" s="2449"/>
      <c r="AB20" s="2449"/>
      <c r="AC20" s="2449"/>
      <c r="AD20" s="2449"/>
      <c r="AE20" s="2449"/>
      <c r="AF20" s="2449"/>
      <c r="AG20" s="2449"/>
      <c r="AH20" s="2449"/>
      <c r="AI20" s="2449"/>
      <c r="AJ20" s="2449"/>
      <c r="AK20" s="2449"/>
      <c r="AL20" s="2449"/>
      <c r="AM20" s="2449"/>
      <c r="AN20" s="2305"/>
      <c r="AO20" s="2320"/>
      <c r="AP20" s="2320"/>
      <c r="AQ20" s="2251"/>
    </row>
    <row r="21" spans="1:47" s="882" customFormat="1" ht="51" customHeight="1" x14ac:dyDescent="0.2">
      <c r="A21" s="2490"/>
      <c r="B21" s="2490"/>
      <c r="C21" s="2490"/>
      <c r="D21" s="2491"/>
      <c r="E21" s="2491"/>
      <c r="F21" s="2491"/>
      <c r="G21" s="2195"/>
      <c r="H21" s="2195"/>
      <c r="I21" s="2195"/>
      <c r="J21" s="2195">
        <v>13</v>
      </c>
      <c r="K21" s="2309" t="s">
        <v>1009</v>
      </c>
      <c r="L21" s="2309" t="s">
        <v>1010</v>
      </c>
      <c r="M21" s="2195"/>
      <c r="N21" s="2195" t="s">
        <v>1011</v>
      </c>
      <c r="O21" s="2195" t="s">
        <v>1012</v>
      </c>
      <c r="P21" s="2309" t="s">
        <v>1013</v>
      </c>
      <c r="Q21" s="2451">
        <f>(+V21+V23+V22)/R21</f>
        <v>1</v>
      </c>
      <c r="R21" s="2469">
        <f>SUM(V21:V23)</f>
        <v>200000000</v>
      </c>
      <c r="S21" s="2309" t="s">
        <v>1014</v>
      </c>
      <c r="T21" s="2318" t="s">
        <v>1015</v>
      </c>
      <c r="U21" s="1434" t="s">
        <v>1016</v>
      </c>
      <c r="V21" s="1696">
        <v>66000000</v>
      </c>
      <c r="W21" s="1397">
        <v>27</v>
      </c>
      <c r="X21" s="1527" t="s">
        <v>975</v>
      </c>
      <c r="Y21" s="2448">
        <v>295972</v>
      </c>
      <c r="Z21" s="2448">
        <v>285580</v>
      </c>
      <c r="AA21" s="2448">
        <v>135545</v>
      </c>
      <c r="AB21" s="2448">
        <v>44254</v>
      </c>
      <c r="AC21" s="2448">
        <v>309146</v>
      </c>
      <c r="AD21" s="2448">
        <v>92607</v>
      </c>
      <c r="AE21" s="2448">
        <v>2145</v>
      </c>
      <c r="AF21" s="2448">
        <v>12718</v>
      </c>
      <c r="AG21" s="2448">
        <v>26</v>
      </c>
      <c r="AH21" s="2448">
        <v>37</v>
      </c>
      <c r="AI21" s="2448">
        <v>0</v>
      </c>
      <c r="AJ21" s="2448">
        <v>0</v>
      </c>
      <c r="AK21" s="2448">
        <v>44350</v>
      </c>
      <c r="AL21" s="2448">
        <v>21944</v>
      </c>
      <c r="AM21" s="2448">
        <v>75687</v>
      </c>
      <c r="AN21" s="2448">
        <f>SUM(AA21:AD21)</f>
        <v>581552</v>
      </c>
      <c r="AO21" s="2320">
        <v>43832</v>
      </c>
      <c r="AP21" s="2320">
        <v>44196</v>
      </c>
      <c r="AQ21" s="2251"/>
    </row>
    <row r="22" spans="1:47" s="882" customFormat="1" ht="52.5" customHeight="1" x14ac:dyDescent="0.2">
      <c r="A22" s="2490"/>
      <c r="B22" s="2490"/>
      <c r="C22" s="2490"/>
      <c r="D22" s="2491"/>
      <c r="E22" s="2491"/>
      <c r="F22" s="2491"/>
      <c r="G22" s="2195"/>
      <c r="H22" s="2195"/>
      <c r="I22" s="2195"/>
      <c r="J22" s="2195"/>
      <c r="K22" s="2309"/>
      <c r="L22" s="2309"/>
      <c r="M22" s="2195"/>
      <c r="N22" s="2195"/>
      <c r="O22" s="2195"/>
      <c r="P22" s="2309"/>
      <c r="Q22" s="2453"/>
      <c r="R22" s="2531"/>
      <c r="S22" s="2309"/>
      <c r="T22" s="2311"/>
      <c r="U22" s="1434" t="s">
        <v>1017</v>
      </c>
      <c r="V22" s="1696">
        <v>66000000</v>
      </c>
      <c r="W22" s="1397">
        <v>27</v>
      </c>
      <c r="X22" s="1527" t="s">
        <v>975</v>
      </c>
      <c r="Y22" s="2450"/>
      <c r="Z22" s="2450"/>
      <c r="AA22" s="2450"/>
      <c r="AB22" s="2450"/>
      <c r="AC22" s="2450"/>
      <c r="AD22" s="2450"/>
      <c r="AE22" s="2450"/>
      <c r="AF22" s="2450"/>
      <c r="AG22" s="2450"/>
      <c r="AH22" s="2450"/>
      <c r="AI22" s="2450"/>
      <c r="AJ22" s="2450"/>
      <c r="AK22" s="2450"/>
      <c r="AL22" s="2450"/>
      <c r="AM22" s="2450"/>
      <c r="AN22" s="2450"/>
      <c r="AO22" s="2320"/>
      <c r="AP22" s="2320"/>
      <c r="AQ22" s="2251"/>
    </row>
    <row r="23" spans="1:47" s="433" customFormat="1" ht="77.25" customHeight="1" x14ac:dyDescent="0.2">
      <c r="A23" s="2490"/>
      <c r="B23" s="2490"/>
      <c r="C23" s="2490"/>
      <c r="D23" s="2491"/>
      <c r="E23" s="2491"/>
      <c r="F23" s="2491"/>
      <c r="G23" s="2195"/>
      <c r="H23" s="2195"/>
      <c r="I23" s="2195"/>
      <c r="J23" s="2195"/>
      <c r="K23" s="2309"/>
      <c r="L23" s="2309"/>
      <c r="M23" s="2195"/>
      <c r="N23" s="2195"/>
      <c r="O23" s="2195"/>
      <c r="P23" s="2309"/>
      <c r="Q23" s="2452"/>
      <c r="R23" s="2470"/>
      <c r="S23" s="2309"/>
      <c r="T23" s="1395" t="s">
        <v>1018</v>
      </c>
      <c r="U23" s="1435" t="s">
        <v>1019</v>
      </c>
      <c r="V23" s="1585">
        <v>68000000</v>
      </c>
      <c r="W23" s="1397">
        <v>27</v>
      </c>
      <c r="X23" s="1527" t="s">
        <v>975</v>
      </c>
      <c r="Y23" s="2449"/>
      <c r="Z23" s="2449"/>
      <c r="AA23" s="2449"/>
      <c r="AB23" s="2449"/>
      <c r="AC23" s="2449"/>
      <c r="AD23" s="2449"/>
      <c r="AE23" s="2449"/>
      <c r="AF23" s="2449"/>
      <c r="AG23" s="2449"/>
      <c r="AH23" s="2449"/>
      <c r="AI23" s="2449"/>
      <c r="AJ23" s="2449"/>
      <c r="AK23" s="2449"/>
      <c r="AL23" s="2449"/>
      <c r="AM23" s="2449"/>
      <c r="AN23" s="2449"/>
      <c r="AO23" s="2320"/>
      <c r="AP23" s="2320"/>
      <c r="AQ23" s="2251"/>
    </row>
    <row r="24" spans="1:47" ht="27" customHeight="1" x14ac:dyDescent="0.2">
      <c r="A24" s="835" t="s">
        <v>1020</v>
      </c>
      <c r="B24" s="1152" t="s">
        <v>1021</v>
      </c>
      <c r="C24" s="1152"/>
      <c r="D24" s="1152"/>
      <c r="E24" s="1152"/>
      <c r="F24" s="836"/>
      <c r="G24" s="837"/>
      <c r="H24" s="838"/>
      <c r="I24" s="838"/>
      <c r="J24" s="839"/>
      <c r="K24" s="839"/>
      <c r="L24" s="839"/>
      <c r="M24" s="894"/>
      <c r="N24" s="839"/>
      <c r="O24" s="839"/>
      <c r="P24" s="839"/>
      <c r="Q24" s="839"/>
      <c r="R24" s="1697"/>
      <c r="S24" s="839"/>
      <c r="T24" s="838"/>
      <c r="U24" s="839"/>
      <c r="V24" s="840"/>
      <c r="W24" s="841"/>
      <c r="X24" s="842"/>
      <c r="Y24" s="843"/>
      <c r="Z24" s="844"/>
      <c r="AA24" s="844"/>
      <c r="AB24" s="844"/>
      <c r="AC24" s="844"/>
      <c r="AD24" s="844"/>
      <c r="AE24" s="844"/>
      <c r="AF24" s="844"/>
      <c r="AG24" s="844"/>
      <c r="AH24" s="844"/>
      <c r="AI24" s="844"/>
      <c r="AJ24" s="844"/>
      <c r="AK24" s="844"/>
      <c r="AL24" s="845"/>
      <c r="AM24" s="845"/>
      <c r="AN24" s="1153"/>
      <c r="AO24" s="846"/>
      <c r="AP24" s="846"/>
      <c r="AQ24" s="847"/>
      <c r="AR24" s="31"/>
      <c r="AS24" s="31"/>
      <c r="AT24" s="31"/>
      <c r="AU24" s="31"/>
    </row>
    <row r="25" spans="1:47" ht="27" customHeight="1" x14ac:dyDescent="0.2">
      <c r="A25" s="2505" t="s">
        <v>485</v>
      </c>
      <c r="B25" s="2505"/>
      <c r="C25" s="2505"/>
      <c r="D25" s="848" t="s">
        <v>1022</v>
      </c>
      <c r="E25" s="2506" t="s">
        <v>1023</v>
      </c>
      <c r="F25" s="2506"/>
      <c r="G25" s="2506"/>
      <c r="H25" s="2506"/>
      <c r="I25" s="2506"/>
      <c r="J25" s="2506"/>
      <c r="K25" s="2506"/>
      <c r="L25" s="2506"/>
      <c r="M25" s="895"/>
      <c r="N25" s="849"/>
      <c r="O25" s="849"/>
      <c r="P25" s="849"/>
      <c r="Q25" s="849"/>
      <c r="R25" s="1698"/>
      <c r="S25" s="849"/>
      <c r="T25" s="849"/>
      <c r="U25" s="849"/>
      <c r="V25" s="850"/>
      <c r="W25" s="851"/>
      <c r="X25" s="852"/>
      <c r="Y25" s="853"/>
      <c r="Z25" s="854"/>
      <c r="AA25" s="854"/>
      <c r="AB25" s="854"/>
      <c r="AC25" s="854"/>
      <c r="AD25" s="854"/>
      <c r="AE25" s="854"/>
      <c r="AF25" s="854"/>
      <c r="AG25" s="854"/>
      <c r="AH25" s="854"/>
      <c r="AI25" s="854"/>
      <c r="AJ25" s="854"/>
      <c r="AK25" s="854"/>
      <c r="AL25" s="855"/>
      <c r="AM25" s="855"/>
      <c r="AN25" s="1154"/>
      <c r="AO25" s="856"/>
      <c r="AP25" s="856"/>
      <c r="AQ25" s="857"/>
      <c r="AR25" s="31"/>
      <c r="AS25" s="31"/>
      <c r="AT25" s="31"/>
      <c r="AU25" s="31"/>
    </row>
    <row r="26" spans="1:47" ht="27" customHeight="1" x14ac:dyDescent="0.2">
      <c r="A26" s="2505"/>
      <c r="B26" s="2505"/>
      <c r="C26" s="2505"/>
      <c r="D26" s="2505" t="s">
        <v>485</v>
      </c>
      <c r="E26" s="2505"/>
      <c r="F26" s="2505"/>
      <c r="G26" s="919" t="s">
        <v>1024</v>
      </c>
      <c r="H26" s="858" t="s">
        <v>1025</v>
      </c>
      <c r="I26" s="858"/>
      <c r="J26" s="858"/>
      <c r="K26" s="452"/>
      <c r="L26" s="452"/>
      <c r="M26" s="452"/>
      <c r="N26" s="452"/>
      <c r="O26" s="452"/>
      <c r="P26" s="452"/>
      <c r="Q26" s="452"/>
      <c r="R26" s="1699"/>
      <c r="S26" s="452"/>
      <c r="T26" s="452"/>
      <c r="U26" s="1155"/>
      <c r="V26" s="1736"/>
      <c r="W26" s="1156"/>
      <c r="X26" s="1157"/>
      <c r="Y26" s="859"/>
      <c r="Z26" s="858"/>
      <c r="AA26" s="858"/>
      <c r="AB26" s="858"/>
      <c r="AC26" s="858"/>
      <c r="AD26" s="858"/>
      <c r="AE26" s="858"/>
      <c r="AF26" s="858"/>
      <c r="AG26" s="858"/>
      <c r="AH26" s="858"/>
      <c r="AI26" s="858"/>
      <c r="AJ26" s="858"/>
      <c r="AK26" s="858"/>
      <c r="AL26" s="860"/>
      <c r="AM26" s="860"/>
      <c r="AN26" s="1158"/>
      <c r="AO26" s="861"/>
      <c r="AP26" s="861"/>
      <c r="AQ26" s="862"/>
      <c r="AR26" s="31"/>
      <c r="AS26" s="31"/>
      <c r="AT26" s="31"/>
      <c r="AU26" s="31"/>
    </row>
    <row r="27" spans="1:47" ht="30" customHeight="1" x14ac:dyDescent="0.2">
      <c r="A27" s="2505"/>
      <c r="B27" s="2505"/>
      <c r="C27" s="2505"/>
      <c r="D27" s="2505"/>
      <c r="E27" s="2505"/>
      <c r="F27" s="2505"/>
      <c r="G27" s="2454" t="s">
        <v>485</v>
      </c>
      <c r="H27" s="2455"/>
      <c r="I27" s="2507"/>
      <c r="J27" s="2430">
        <v>54</v>
      </c>
      <c r="K27" s="2509" t="s">
        <v>2034</v>
      </c>
      <c r="L27" s="2284" t="s">
        <v>1026</v>
      </c>
      <c r="M27" s="2201">
        <v>130</v>
      </c>
      <c r="N27" s="1528"/>
      <c r="O27" s="2201" t="s">
        <v>1027</v>
      </c>
      <c r="P27" s="2284" t="s">
        <v>1028</v>
      </c>
      <c r="Q27" s="2539">
        <f>SUM(V27:V41)/R27</f>
        <v>1</v>
      </c>
      <c r="R27" s="2458">
        <f>SUM(V27:V41)</f>
        <v>1356871847</v>
      </c>
      <c r="S27" s="2511" t="s">
        <v>1029</v>
      </c>
      <c r="T27" s="2519" t="s">
        <v>1030</v>
      </c>
      <c r="U27" s="209" t="s">
        <v>1031</v>
      </c>
      <c r="V27" s="1740">
        <v>85000000</v>
      </c>
      <c r="W27" s="1741">
        <v>23</v>
      </c>
      <c r="X27" s="1742" t="s">
        <v>2036</v>
      </c>
      <c r="Y27" s="2258">
        <v>295972</v>
      </c>
      <c r="Z27" s="2258">
        <v>285580</v>
      </c>
      <c r="AA27" s="2258">
        <v>135545</v>
      </c>
      <c r="AB27" s="2258">
        <v>44254</v>
      </c>
      <c r="AC27" s="2258">
        <v>309146</v>
      </c>
      <c r="AD27" s="2258">
        <v>92607</v>
      </c>
      <c r="AE27" s="2258">
        <v>2145</v>
      </c>
      <c r="AF27" s="2258">
        <v>12718</v>
      </c>
      <c r="AG27" s="2258">
        <v>26</v>
      </c>
      <c r="AH27" s="2258">
        <v>37</v>
      </c>
      <c r="AI27" s="2258">
        <v>0</v>
      </c>
      <c r="AJ27" s="2258">
        <v>0</v>
      </c>
      <c r="AK27" s="2258">
        <v>44350</v>
      </c>
      <c r="AL27" s="2258">
        <v>21944</v>
      </c>
      <c r="AM27" s="2258">
        <v>75687</v>
      </c>
      <c r="AN27" s="2258">
        <f>SUM(AA27:AD27)</f>
        <v>581552</v>
      </c>
      <c r="AO27" s="2523">
        <v>43832</v>
      </c>
      <c r="AP27" s="2523">
        <v>44196</v>
      </c>
      <c r="AQ27" s="2521" t="s">
        <v>972</v>
      </c>
      <c r="AR27" s="31"/>
      <c r="AS27" s="31"/>
      <c r="AT27" s="31"/>
      <c r="AU27" s="31"/>
    </row>
    <row r="28" spans="1:47" ht="25.5" customHeight="1" x14ac:dyDescent="0.2">
      <c r="A28" s="2505"/>
      <c r="B28" s="2505"/>
      <c r="C28" s="2505"/>
      <c r="D28" s="2505"/>
      <c r="E28" s="2505"/>
      <c r="F28" s="2505"/>
      <c r="G28" s="2456"/>
      <c r="H28" s="2457"/>
      <c r="I28" s="2508"/>
      <c r="J28" s="2431"/>
      <c r="K28" s="2510"/>
      <c r="L28" s="2474"/>
      <c r="M28" s="2202"/>
      <c r="N28" s="1529"/>
      <c r="O28" s="2202"/>
      <c r="P28" s="2474"/>
      <c r="Q28" s="2540"/>
      <c r="R28" s="2459"/>
      <c r="S28" s="2511"/>
      <c r="T28" s="2520"/>
      <c r="U28" s="1720" t="s">
        <v>1032</v>
      </c>
      <c r="V28" s="1726">
        <v>27000000</v>
      </c>
      <c r="W28" s="1734">
        <v>20</v>
      </c>
      <c r="X28" s="1738" t="s">
        <v>61</v>
      </c>
      <c r="Y28" s="2259"/>
      <c r="Z28" s="2259"/>
      <c r="AA28" s="2259"/>
      <c r="AB28" s="2259"/>
      <c r="AC28" s="2259"/>
      <c r="AD28" s="2259"/>
      <c r="AE28" s="2259"/>
      <c r="AF28" s="2259"/>
      <c r="AG28" s="2259"/>
      <c r="AH28" s="2259"/>
      <c r="AI28" s="2259"/>
      <c r="AJ28" s="2259"/>
      <c r="AK28" s="2259"/>
      <c r="AL28" s="2259"/>
      <c r="AM28" s="2259"/>
      <c r="AN28" s="2259"/>
      <c r="AO28" s="2524"/>
      <c r="AP28" s="2524"/>
      <c r="AQ28" s="2522"/>
      <c r="AR28" s="31"/>
      <c r="AS28" s="31"/>
      <c r="AT28" s="31"/>
      <c r="AU28" s="31"/>
    </row>
    <row r="29" spans="1:47" ht="45" customHeight="1" x14ac:dyDescent="0.2">
      <c r="A29" s="2505"/>
      <c r="B29" s="2505"/>
      <c r="C29" s="2505"/>
      <c r="D29" s="2505"/>
      <c r="E29" s="2505"/>
      <c r="F29" s="2505"/>
      <c r="G29" s="2456"/>
      <c r="H29" s="2457"/>
      <c r="I29" s="2508"/>
      <c r="J29" s="2431"/>
      <c r="K29" s="2510"/>
      <c r="L29" s="2474"/>
      <c r="M29" s="2202"/>
      <c r="N29" s="1529"/>
      <c r="O29" s="2202"/>
      <c r="P29" s="2474"/>
      <c r="Q29" s="2540"/>
      <c r="R29" s="2459"/>
      <c r="S29" s="2511"/>
      <c r="T29" s="2520"/>
      <c r="U29" s="1720" t="s">
        <v>1033</v>
      </c>
      <c r="V29" s="1726">
        <v>25000000</v>
      </c>
      <c r="W29" s="1734">
        <v>20</v>
      </c>
      <c r="X29" s="1738" t="s">
        <v>61</v>
      </c>
      <c r="Y29" s="2259"/>
      <c r="Z29" s="2259"/>
      <c r="AA29" s="2259"/>
      <c r="AB29" s="2259"/>
      <c r="AC29" s="2259"/>
      <c r="AD29" s="2259"/>
      <c r="AE29" s="2259"/>
      <c r="AF29" s="2259"/>
      <c r="AG29" s="2259"/>
      <c r="AH29" s="2259"/>
      <c r="AI29" s="2259"/>
      <c r="AJ29" s="2259"/>
      <c r="AK29" s="2259"/>
      <c r="AL29" s="2259"/>
      <c r="AM29" s="2259"/>
      <c r="AN29" s="2259"/>
      <c r="AO29" s="2524"/>
      <c r="AP29" s="2524"/>
      <c r="AQ29" s="2522"/>
      <c r="AR29" s="31"/>
      <c r="AS29" s="31"/>
      <c r="AT29" s="31"/>
      <c r="AU29" s="31"/>
    </row>
    <row r="30" spans="1:47" ht="45" customHeight="1" x14ac:dyDescent="0.2">
      <c r="A30" s="2505"/>
      <c r="B30" s="2505"/>
      <c r="C30" s="2505"/>
      <c r="D30" s="2505"/>
      <c r="E30" s="2505"/>
      <c r="F30" s="2505"/>
      <c r="G30" s="2456"/>
      <c r="H30" s="2457"/>
      <c r="I30" s="2508"/>
      <c r="J30" s="2431"/>
      <c r="K30" s="2510"/>
      <c r="L30" s="2474"/>
      <c r="M30" s="2202"/>
      <c r="N30" s="1529"/>
      <c r="O30" s="2202"/>
      <c r="P30" s="2474"/>
      <c r="Q30" s="2540"/>
      <c r="R30" s="2459"/>
      <c r="S30" s="2511"/>
      <c r="T30" s="2520"/>
      <c r="U30" s="425" t="s">
        <v>1034</v>
      </c>
      <c r="V30" s="1740">
        <v>35190000</v>
      </c>
      <c r="W30" s="1741">
        <v>23</v>
      </c>
      <c r="X30" s="1742" t="s">
        <v>2037</v>
      </c>
      <c r="Y30" s="2259"/>
      <c r="Z30" s="2259"/>
      <c r="AA30" s="2259"/>
      <c r="AB30" s="2259"/>
      <c r="AC30" s="2259"/>
      <c r="AD30" s="2259"/>
      <c r="AE30" s="2259"/>
      <c r="AF30" s="2259"/>
      <c r="AG30" s="2259"/>
      <c r="AH30" s="2259"/>
      <c r="AI30" s="2259"/>
      <c r="AJ30" s="2259"/>
      <c r="AK30" s="2259"/>
      <c r="AL30" s="2259"/>
      <c r="AM30" s="2259"/>
      <c r="AN30" s="2259"/>
      <c r="AO30" s="2524"/>
      <c r="AP30" s="2524"/>
      <c r="AQ30" s="2522"/>
      <c r="AR30" s="31"/>
      <c r="AS30" s="31"/>
      <c r="AT30" s="31"/>
      <c r="AU30" s="31"/>
    </row>
    <row r="31" spans="1:47" ht="65.25" customHeight="1" x14ac:dyDescent="0.2">
      <c r="A31" s="2505"/>
      <c r="B31" s="2505"/>
      <c r="C31" s="2505"/>
      <c r="D31" s="2505"/>
      <c r="E31" s="2505"/>
      <c r="F31" s="2505"/>
      <c r="G31" s="2456"/>
      <c r="H31" s="2457"/>
      <c r="I31" s="2508"/>
      <c r="J31" s="2431"/>
      <c r="K31" s="2510"/>
      <c r="L31" s="2474"/>
      <c r="M31" s="2202"/>
      <c r="N31" s="1529"/>
      <c r="O31" s="2202"/>
      <c r="P31" s="2474"/>
      <c r="Q31" s="2540"/>
      <c r="R31" s="2459"/>
      <c r="S31" s="2511"/>
      <c r="T31" s="2520"/>
      <c r="U31" s="920" t="s">
        <v>1035</v>
      </c>
      <c r="V31" s="1740">
        <v>40859847</v>
      </c>
      <c r="W31" s="1741">
        <v>23</v>
      </c>
      <c r="X31" s="1742" t="s">
        <v>2037</v>
      </c>
      <c r="Y31" s="2259"/>
      <c r="Z31" s="2259"/>
      <c r="AA31" s="2259"/>
      <c r="AB31" s="2259"/>
      <c r="AC31" s="2259"/>
      <c r="AD31" s="2259"/>
      <c r="AE31" s="2259"/>
      <c r="AF31" s="2259"/>
      <c r="AG31" s="2259"/>
      <c r="AH31" s="2259"/>
      <c r="AI31" s="2259"/>
      <c r="AJ31" s="2259"/>
      <c r="AK31" s="2259"/>
      <c r="AL31" s="2259"/>
      <c r="AM31" s="2259"/>
      <c r="AN31" s="2259"/>
      <c r="AO31" s="2524"/>
      <c r="AP31" s="2524"/>
      <c r="AQ31" s="2522"/>
      <c r="AR31" s="31"/>
      <c r="AS31" s="31"/>
      <c r="AT31" s="31"/>
      <c r="AU31" s="31"/>
    </row>
    <row r="32" spans="1:47" ht="97.5" customHeight="1" x14ac:dyDescent="0.2">
      <c r="A32" s="2505"/>
      <c r="B32" s="2505"/>
      <c r="C32" s="2505"/>
      <c r="D32" s="2505"/>
      <c r="E32" s="2505"/>
      <c r="F32" s="2505"/>
      <c r="G32" s="2456"/>
      <c r="H32" s="2457"/>
      <c r="I32" s="2508"/>
      <c r="J32" s="2431"/>
      <c r="K32" s="2510"/>
      <c r="L32" s="2474"/>
      <c r="M32" s="2202"/>
      <c r="N32" s="1529"/>
      <c r="O32" s="2202"/>
      <c r="P32" s="2474"/>
      <c r="Q32" s="2540"/>
      <c r="R32" s="2459"/>
      <c r="S32" s="2511"/>
      <c r="T32" s="2520"/>
      <c r="U32" s="1720" t="s">
        <v>1036</v>
      </c>
      <c r="V32" s="1726">
        <v>33800000</v>
      </c>
      <c r="W32" s="1734">
        <v>20</v>
      </c>
      <c r="X32" s="1738" t="s">
        <v>61</v>
      </c>
      <c r="Y32" s="2259"/>
      <c r="Z32" s="2259"/>
      <c r="AA32" s="2259"/>
      <c r="AB32" s="2259"/>
      <c r="AC32" s="2259"/>
      <c r="AD32" s="2259"/>
      <c r="AE32" s="2259"/>
      <c r="AF32" s="2259"/>
      <c r="AG32" s="2259"/>
      <c r="AH32" s="2259"/>
      <c r="AI32" s="2259"/>
      <c r="AJ32" s="2259"/>
      <c r="AK32" s="2259"/>
      <c r="AL32" s="2259"/>
      <c r="AM32" s="2259"/>
      <c r="AN32" s="2259"/>
      <c r="AO32" s="2524"/>
      <c r="AP32" s="2524"/>
      <c r="AQ32" s="2522"/>
      <c r="AR32" s="31"/>
      <c r="AS32" s="31"/>
      <c r="AT32" s="31"/>
      <c r="AU32" s="31"/>
    </row>
    <row r="33" spans="1:47" ht="65.25" customHeight="1" x14ac:dyDescent="0.2">
      <c r="A33" s="2505"/>
      <c r="B33" s="2505"/>
      <c r="C33" s="2505"/>
      <c r="D33" s="2505"/>
      <c r="E33" s="2505"/>
      <c r="F33" s="2505"/>
      <c r="G33" s="2456"/>
      <c r="H33" s="2457"/>
      <c r="I33" s="2508"/>
      <c r="J33" s="2431"/>
      <c r="K33" s="2510"/>
      <c r="L33" s="2474"/>
      <c r="M33" s="2202"/>
      <c r="N33" s="1529"/>
      <c r="O33" s="2202"/>
      <c r="P33" s="2474"/>
      <c r="Q33" s="2540"/>
      <c r="R33" s="2459"/>
      <c r="S33" s="2511"/>
      <c r="T33" s="2520"/>
      <c r="U33" s="1720" t="s">
        <v>1037</v>
      </c>
      <c r="V33" s="1726">
        <v>42400000</v>
      </c>
      <c r="W33" s="1734">
        <v>20</v>
      </c>
      <c r="X33" s="1738" t="s">
        <v>61</v>
      </c>
      <c r="Y33" s="2259"/>
      <c r="Z33" s="2259"/>
      <c r="AA33" s="2259"/>
      <c r="AB33" s="2259"/>
      <c r="AC33" s="2259"/>
      <c r="AD33" s="2259"/>
      <c r="AE33" s="2259"/>
      <c r="AF33" s="2259"/>
      <c r="AG33" s="2259"/>
      <c r="AH33" s="2259"/>
      <c r="AI33" s="2259"/>
      <c r="AJ33" s="2259"/>
      <c r="AK33" s="2259"/>
      <c r="AL33" s="2259"/>
      <c r="AM33" s="2259"/>
      <c r="AN33" s="2259"/>
      <c r="AO33" s="2524"/>
      <c r="AP33" s="2524"/>
      <c r="AQ33" s="2522"/>
      <c r="AR33" s="31"/>
      <c r="AS33" s="31"/>
      <c r="AT33" s="31"/>
      <c r="AU33" s="31"/>
    </row>
    <row r="34" spans="1:47" ht="65.25" customHeight="1" x14ac:dyDescent="0.2">
      <c r="A34" s="2505"/>
      <c r="B34" s="2505"/>
      <c r="C34" s="2505"/>
      <c r="D34" s="2505"/>
      <c r="E34" s="2505"/>
      <c r="F34" s="2505"/>
      <c r="G34" s="2456"/>
      <c r="H34" s="2457"/>
      <c r="I34" s="2508"/>
      <c r="J34" s="2431"/>
      <c r="K34" s="2510"/>
      <c r="L34" s="2474"/>
      <c r="M34" s="2202"/>
      <c r="N34" s="1529" t="s">
        <v>1038</v>
      </c>
      <c r="O34" s="2202"/>
      <c r="P34" s="2474"/>
      <c r="Q34" s="2540"/>
      <c r="R34" s="2459"/>
      <c r="S34" s="2511"/>
      <c r="T34" s="2520"/>
      <c r="U34" s="1720" t="s">
        <v>1039</v>
      </c>
      <c r="V34" s="1726">
        <v>30778000</v>
      </c>
      <c r="W34" s="1734">
        <v>20</v>
      </c>
      <c r="X34" s="1738" t="s">
        <v>61</v>
      </c>
      <c r="Y34" s="2259"/>
      <c r="Z34" s="2259"/>
      <c r="AA34" s="2259"/>
      <c r="AB34" s="2259"/>
      <c r="AC34" s="2259"/>
      <c r="AD34" s="2259"/>
      <c r="AE34" s="2259"/>
      <c r="AF34" s="2259"/>
      <c r="AG34" s="2259"/>
      <c r="AH34" s="2259"/>
      <c r="AI34" s="2259"/>
      <c r="AJ34" s="2259"/>
      <c r="AK34" s="2259"/>
      <c r="AL34" s="2259"/>
      <c r="AM34" s="2259"/>
      <c r="AN34" s="2259"/>
      <c r="AO34" s="2524"/>
      <c r="AP34" s="2524"/>
      <c r="AQ34" s="2522"/>
      <c r="AR34" s="31"/>
      <c r="AS34" s="31"/>
      <c r="AT34" s="31"/>
      <c r="AU34" s="31"/>
    </row>
    <row r="35" spans="1:47" ht="54" customHeight="1" x14ac:dyDescent="0.2">
      <c r="A35" s="2505"/>
      <c r="B35" s="2505"/>
      <c r="C35" s="2505"/>
      <c r="D35" s="2505"/>
      <c r="E35" s="2505"/>
      <c r="F35" s="2505"/>
      <c r="G35" s="2456"/>
      <c r="H35" s="2457"/>
      <c r="I35" s="2508"/>
      <c r="J35" s="2431"/>
      <c r="K35" s="2510"/>
      <c r="L35" s="2474"/>
      <c r="M35" s="2202"/>
      <c r="N35" s="1529" t="s">
        <v>1040</v>
      </c>
      <c r="O35" s="2202"/>
      <c r="P35" s="2474"/>
      <c r="Q35" s="2540"/>
      <c r="R35" s="2459"/>
      <c r="S35" s="2511"/>
      <c r="T35" s="2520"/>
      <c r="U35" s="1720" t="s">
        <v>1041</v>
      </c>
      <c r="V35" s="1725">
        <v>44352000</v>
      </c>
      <c r="W35" s="1733">
        <v>20</v>
      </c>
      <c r="X35" s="1732" t="s">
        <v>61</v>
      </c>
      <c r="Y35" s="2259"/>
      <c r="Z35" s="2259"/>
      <c r="AA35" s="2259"/>
      <c r="AB35" s="2259"/>
      <c r="AC35" s="2259"/>
      <c r="AD35" s="2259"/>
      <c r="AE35" s="2259"/>
      <c r="AF35" s="2259"/>
      <c r="AG35" s="2259"/>
      <c r="AH35" s="2259"/>
      <c r="AI35" s="2259"/>
      <c r="AJ35" s="2259"/>
      <c r="AK35" s="2259"/>
      <c r="AL35" s="2259"/>
      <c r="AM35" s="2259"/>
      <c r="AN35" s="2259"/>
      <c r="AO35" s="2524"/>
      <c r="AP35" s="2524"/>
      <c r="AQ35" s="2522"/>
      <c r="AR35" s="31"/>
      <c r="AS35" s="31"/>
      <c r="AT35" s="31"/>
      <c r="AU35" s="31"/>
    </row>
    <row r="36" spans="1:47" ht="91.5" customHeight="1" x14ac:dyDescent="0.2">
      <c r="A36" s="2505"/>
      <c r="B36" s="2505"/>
      <c r="C36" s="2505"/>
      <c r="D36" s="2505"/>
      <c r="E36" s="2505"/>
      <c r="F36" s="2505"/>
      <c r="G36" s="2456"/>
      <c r="H36" s="2457"/>
      <c r="I36" s="2508"/>
      <c r="J36" s="2431"/>
      <c r="K36" s="2510"/>
      <c r="L36" s="2474"/>
      <c r="M36" s="2202"/>
      <c r="N36" s="1529"/>
      <c r="O36" s="2202"/>
      <c r="P36" s="2474"/>
      <c r="Q36" s="2540"/>
      <c r="R36" s="2459"/>
      <c r="S36" s="2511"/>
      <c r="T36" s="2520"/>
      <c r="U36" s="985" t="s">
        <v>2035</v>
      </c>
      <c r="V36" s="1727">
        <v>80000000</v>
      </c>
      <c r="W36" s="1733">
        <v>20</v>
      </c>
      <c r="X36" s="1732" t="s">
        <v>61</v>
      </c>
      <c r="Y36" s="2259"/>
      <c r="Z36" s="2259"/>
      <c r="AA36" s="2259"/>
      <c r="AB36" s="2259"/>
      <c r="AC36" s="2259"/>
      <c r="AD36" s="2259"/>
      <c r="AE36" s="2259"/>
      <c r="AF36" s="2259"/>
      <c r="AG36" s="2259"/>
      <c r="AH36" s="2259"/>
      <c r="AI36" s="2259"/>
      <c r="AJ36" s="2259"/>
      <c r="AK36" s="2259"/>
      <c r="AL36" s="2259"/>
      <c r="AM36" s="2259"/>
      <c r="AN36" s="2259"/>
      <c r="AO36" s="2524"/>
      <c r="AP36" s="2524"/>
      <c r="AQ36" s="2522"/>
      <c r="AR36" s="31"/>
      <c r="AS36" s="31"/>
      <c r="AT36" s="31"/>
      <c r="AU36" s="31"/>
    </row>
    <row r="37" spans="1:47" ht="65.25" customHeight="1" x14ac:dyDescent="0.2">
      <c r="A37" s="2505"/>
      <c r="B37" s="2505"/>
      <c r="C37" s="2505"/>
      <c r="D37" s="2505"/>
      <c r="E37" s="2505"/>
      <c r="F37" s="2505"/>
      <c r="G37" s="2456"/>
      <c r="H37" s="2457"/>
      <c r="I37" s="2508"/>
      <c r="J37" s="2431"/>
      <c r="K37" s="2510"/>
      <c r="L37" s="2474"/>
      <c r="M37" s="2202"/>
      <c r="N37" s="1529"/>
      <c r="O37" s="2202"/>
      <c r="P37" s="2474"/>
      <c r="Q37" s="2540"/>
      <c r="R37" s="2459"/>
      <c r="S37" s="2511"/>
      <c r="T37" s="2520"/>
      <c r="U37" s="1739" t="s">
        <v>1042</v>
      </c>
      <c r="V37" s="1743">
        <v>99000000</v>
      </c>
      <c r="W37" s="1741">
        <v>23</v>
      </c>
      <c r="X37" s="1742" t="s">
        <v>2037</v>
      </c>
      <c r="Y37" s="2259"/>
      <c r="Z37" s="2259"/>
      <c r="AA37" s="2259"/>
      <c r="AB37" s="2259"/>
      <c r="AC37" s="2259"/>
      <c r="AD37" s="2259"/>
      <c r="AE37" s="2259"/>
      <c r="AF37" s="2259"/>
      <c r="AG37" s="2259"/>
      <c r="AH37" s="2259"/>
      <c r="AI37" s="2259"/>
      <c r="AJ37" s="2259"/>
      <c r="AK37" s="2259"/>
      <c r="AL37" s="2259"/>
      <c r="AM37" s="2259"/>
      <c r="AN37" s="2259"/>
      <c r="AO37" s="2524"/>
      <c r="AP37" s="2524"/>
      <c r="AQ37" s="2522"/>
      <c r="AR37" s="31"/>
      <c r="AS37" s="31"/>
      <c r="AT37" s="31"/>
      <c r="AU37" s="31"/>
    </row>
    <row r="38" spans="1:47" ht="65.25" customHeight="1" x14ac:dyDescent="0.2">
      <c r="A38" s="2505"/>
      <c r="B38" s="2505"/>
      <c r="C38" s="2505"/>
      <c r="D38" s="2505"/>
      <c r="E38" s="2505"/>
      <c r="F38" s="2505"/>
      <c r="G38" s="2456"/>
      <c r="H38" s="2457"/>
      <c r="I38" s="2508"/>
      <c r="J38" s="2431"/>
      <c r="K38" s="2510"/>
      <c r="L38" s="2474"/>
      <c r="M38" s="2202"/>
      <c r="N38" s="1529"/>
      <c r="O38" s="2202"/>
      <c r="P38" s="2474"/>
      <c r="Q38" s="2540"/>
      <c r="R38" s="2459"/>
      <c r="S38" s="2511"/>
      <c r="T38" s="2520"/>
      <c r="U38" s="1721" t="s">
        <v>1043</v>
      </c>
      <c r="V38" s="1743">
        <v>208800000</v>
      </c>
      <c r="W38" s="1741">
        <v>23</v>
      </c>
      <c r="X38" s="1742" t="s">
        <v>2037</v>
      </c>
      <c r="Y38" s="2259"/>
      <c r="Z38" s="2259"/>
      <c r="AA38" s="2259"/>
      <c r="AB38" s="2259"/>
      <c r="AC38" s="2259"/>
      <c r="AD38" s="2259"/>
      <c r="AE38" s="2259"/>
      <c r="AF38" s="2259"/>
      <c r="AG38" s="2259"/>
      <c r="AH38" s="2259"/>
      <c r="AI38" s="2259"/>
      <c r="AJ38" s="2259"/>
      <c r="AK38" s="2259"/>
      <c r="AL38" s="2259"/>
      <c r="AM38" s="2259"/>
      <c r="AN38" s="2259"/>
      <c r="AO38" s="2524"/>
      <c r="AP38" s="2524"/>
      <c r="AQ38" s="2522"/>
      <c r="AR38" s="31"/>
      <c r="AS38" s="31"/>
      <c r="AT38" s="31"/>
      <c r="AU38" s="31"/>
    </row>
    <row r="39" spans="1:47" ht="65.25" customHeight="1" x14ac:dyDescent="0.2">
      <c r="A39" s="2505"/>
      <c r="B39" s="2505"/>
      <c r="C39" s="2505"/>
      <c r="D39" s="2505"/>
      <c r="E39" s="2505"/>
      <c r="F39" s="2505"/>
      <c r="G39" s="2456"/>
      <c r="H39" s="2457"/>
      <c r="I39" s="2508"/>
      <c r="J39" s="2431"/>
      <c r="K39" s="2510"/>
      <c r="L39" s="2474"/>
      <c r="M39" s="2202"/>
      <c r="N39" s="1529"/>
      <c r="O39" s="2202"/>
      <c r="P39" s="2474"/>
      <c r="Q39" s="2540"/>
      <c r="R39" s="2459"/>
      <c r="S39" s="2511"/>
      <c r="T39" s="2520"/>
      <c r="U39" s="1721" t="s">
        <v>1044</v>
      </c>
      <c r="V39" s="1743">
        <v>118800000</v>
      </c>
      <c r="W39" s="1741">
        <v>23</v>
      </c>
      <c r="X39" s="1742" t="s">
        <v>2037</v>
      </c>
      <c r="Y39" s="2259"/>
      <c r="Z39" s="2259"/>
      <c r="AA39" s="2259"/>
      <c r="AB39" s="2259"/>
      <c r="AC39" s="2259"/>
      <c r="AD39" s="2259"/>
      <c r="AE39" s="2259"/>
      <c r="AF39" s="2259"/>
      <c r="AG39" s="2259"/>
      <c r="AH39" s="2259"/>
      <c r="AI39" s="2259"/>
      <c r="AJ39" s="2259"/>
      <c r="AK39" s="2259"/>
      <c r="AL39" s="2259"/>
      <c r="AM39" s="2259"/>
      <c r="AN39" s="2259"/>
      <c r="AO39" s="2524"/>
      <c r="AP39" s="2524"/>
      <c r="AQ39" s="2522"/>
      <c r="AR39" s="31"/>
      <c r="AS39" s="31"/>
      <c r="AT39" s="31"/>
      <c r="AU39" s="31"/>
    </row>
    <row r="40" spans="1:47" ht="33" customHeight="1" x14ac:dyDescent="0.2">
      <c r="A40" s="2505"/>
      <c r="B40" s="2505"/>
      <c r="C40" s="2505"/>
      <c r="D40" s="2505"/>
      <c r="E40" s="2505"/>
      <c r="F40" s="2505"/>
      <c r="G40" s="2456"/>
      <c r="H40" s="2457"/>
      <c r="I40" s="2508"/>
      <c r="J40" s="2431"/>
      <c r="K40" s="2510"/>
      <c r="L40" s="2474"/>
      <c r="M40" s="2202"/>
      <c r="N40" s="1529"/>
      <c r="O40" s="2202"/>
      <c r="P40" s="2474"/>
      <c r="Q40" s="2540"/>
      <c r="R40" s="2459"/>
      <c r="S40" s="2511"/>
      <c r="T40" s="2520"/>
      <c r="U40" s="921" t="s">
        <v>1045</v>
      </c>
      <c r="V40" s="1744">
        <v>305892000</v>
      </c>
      <c r="W40" s="1741">
        <v>23</v>
      </c>
      <c r="X40" s="1742" t="s">
        <v>2037</v>
      </c>
      <c r="Y40" s="2259"/>
      <c r="Z40" s="2259"/>
      <c r="AA40" s="2259"/>
      <c r="AB40" s="2259"/>
      <c r="AC40" s="2259"/>
      <c r="AD40" s="2259"/>
      <c r="AE40" s="2259"/>
      <c r="AF40" s="2259"/>
      <c r="AG40" s="2259"/>
      <c r="AH40" s="2259"/>
      <c r="AI40" s="2259"/>
      <c r="AJ40" s="2259"/>
      <c r="AK40" s="2259"/>
      <c r="AL40" s="2259"/>
      <c r="AM40" s="2259"/>
      <c r="AN40" s="2259"/>
      <c r="AO40" s="2524"/>
      <c r="AP40" s="2524"/>
      <c r="AQ40" s="2522"/>
      <c r="AR40" s="31"/>
      <c r="AS40" s="31"/>
      <c r="AT40" s="31"/>
      <c r="AU40" s="31"/>
    </row>
    <row r="41" spans="1:47" ht="50.25" customHeight="1" x14ac:dyDescent="0.2">
      <c r="A41" s="2505"/>
      <c r="B41" s="2505"/>
      <c r="C41" s="2505"/>
      <c r="D41" s="2505"/>
      <c r="E41" s="2505"/>
      <c r="F41" s="2505"/>
      <c r="G41" s="2456"/>
      <c r="H41" s="2457"/>
      <c r="I41" s="2508"/>
      <c r="J41" s="2431"/>
      <c r="K41" s="2510"/>
      <c r="L41" s="2474"/>
      <c r="M41" s="2202"/>
      <c r="N41" s="1529"/>
      <c r="O41" s="2202"/>
      <c r="P41" s="2474"/>
      <c r="Q41" s="2540"/>
      <c r="R41" s="2459"/>
      <c r="S41" s="2511"/>
      <c r="T41" s="2520"/>
      <c r="U41" s="921" t="s">
        <v>1046</v>
      </c>
      <c r="V41" s="1744">
        <v>180000000</v>
      </c>
      <c r="W41" s="1741">
        <v>23</v>
      </c>
      <c r="X41" s="1742" t="s">
        <v>2037</v>
      </c>
      <c r="Y41" s="2308"/>
      <c r="Z41" s="2308"/>
      <c r="AA41" s="2308"/>
      <c r="AB41" s="2308"/>
      <c r="AC41" s="2308"/>
      <c r="AD41" s="2308"/>
      <c r="AE41" s="2308"/>
      <c r="AF41" s="2308"/>
      <c r="AG41" s="2308"/>
      <c r="AH41" s="2308"/>
      <c r="AI41" s="2308"/>
      <c r="AJ41" s="2308"/>
      <c r="AK41" s="2308"/>
      <c r="AL41" s="2308"/>
      <c r="AM41" s="2308"/>
      <c r="AN41" s="2308"/>
      <c r="AO41" s="2524"/>
      <c r="AP41" s="2524"/>
      <c r="AQ41" s="2522"/>
      <c r="AR41" s="362"/>
      <c r="AS41" s="31"/>
      <c r="AT41" s="31"/>
      <c r="AU41" s="31"/>
    </row>
    <row r="42" spans="1:47" ht="27" customHeight="1" x14ac:dyDescent="0.2">
      <c r="A42" s="863"/>
      <c r="B42" s="210"/>
      <c r="C42" s="864"/>
      <c r="D42" s="2454"/>
      <c r="E42" s="2455"/>
      <c r="F42" s="2455"/>
      <c r="G42" s="922" t="s">
        <v>1047</v>
      </c>
      <c r="H42" s="923" t="s">
        <v>1048</v>
      </c>
      <c r="I42" s="858"/>
      <c r="J42" s="858"/>
      <c r="K42" s="858"/>
      <c r="L42" s="858"/>
      <c r="M42" s="858"/>
      <c r="N42" s="858"/>
      <c r="O42" s="858"/>
      <c r="P42" s="858"/>
      <c r="Q42" s="858"/>
      <c r="R42" s="858"/>
      <c r="S42" s="858"/>
      <c r="T42" s="1159"/>
      <c r="U42" s="1159"/>
      <c r="V42" s="1729"/>
      <c r="W42" s="1735"/>
      <c r="X42" s="865"/>
      <c r="Y42" s="858"/>
      <c r="Z42" s="858"/>
      <c r="AA42" s="858"/>
      <c r="AB42" s="858"/>
      <c r="AC42" s="858"/>
      <c r="AD42" s="858"/>
      <c r="AE42" s="858"/>
      <c r="AF42" s="858"/>
      <c r="AG42" s="858"/>
      <c r="AH42" s="858"/>
      <c r="AI42" s="858"/>
      <c r="AJ42" s="858"/>
      <c r="AK42" s="858"/>
      <c r="AL42" s="858"/>
      <c r="AM42" s="858"/>
      <c r="AN42" s="858"/>
      <c r="AO42" s="866"/>
      <c r="AP42" s="858"/>
      <c r="AQ42" s="867"/>
      <c r="AR42" s="31"/>
      <c r="AS42" s="31"/>
      <c r="AT42" s="31"/>
      <c r="AU42" s="31"/>
    </row>
    <row r="43" spans="1:47" s="433" customFormat="1" ht="44.25" customHeight="1" x14ac:dyDescent="0.2">
      <c r="A43" s="868"/>
      <c r="B43" s="869"/>
      <c r="C43" s="870"/>
      <c r="D43" s="2456"/>
      <c r="E43" s="2457"/>
      <c r="F43" s="2457"/>
      <c r="G43" s="2196"/>
      <c r="H43" s="2196"/>
      <c r="I43" s="2196"/>
      <c r="J43" s="2472">
        <v>57</v>
      </c>
      <c r="K43" s="2284" t="s">
        <v>1049</v>
      </c>
      <c r="L43" s="2475" t="s">
        <v>1050</v>
      </c>
      <c r="M43" s="2201">
        <v>12</v>
      </c>
      <c r="N43" s="2196" t="s">
        <v>1051</v>
      </c>
      <c r="O43" s="2201" t="s">
        <v>1052</v>
      </c>
      <c r="P43" s="2284" t="s">
        <v>1053</v>
      </c>
      <c r="Q43" s="2479">
        <f>SUM(V43:V53)/R43</f>
        <v>0.25750457339051191</v>
      </c>
      <c r="R43" s="2458">
        <f>SUM(V43:V68)</f>
        <v>5456567165</v>
      </c>
      <c r="S43" s="2460" t="s">
        <v>1054</v>
      </c>
      <c r="T43" s="2462" t="s">
        <v>1055</v>
      </c>
      <c r="U43" s="1003" t="s">
        <v>1056</v>
      </c>
      <c r="V43" s="1731">
        <v>25500000</v>
      </c>
      <c r="W43" s="924" t="s">
        <v>970</v>
      </c>
      <c r="X43" s="1527" t="s">
        <v>971</v>
      </c>
      <c r="Y43" s="2465">
        <v>295972</v>
      </c>
      <c r="Z43" s="2465">
        <v>285580</v>
      </c>
      <c r="AA43" s="2465">
        <v>135545</v>
      </c>
      <c r="AB43" s="2465">
        <v>44254</v>
      </c>
      <c r="AC43" s="2465">
        <v>309146</v>
      </c>
      <c r="AD43" s="2465">
        <v>92607</v>
      </c>
      <c r="AE43" s="2465">
        <v>2145</v>
      </c>
      <c r="AF43" s="2465">
        <v>12718</v>
      </c>
      <c r="AG43" s="2465">
        <v>26</v>
      </c>
      <c r="AH43" s="2465">
        <v>37</v>
      </c>
      <c r="AI43" s="2465">
        <v>0</v>
      </c>
      <c r="AJ43" s="2465">
        <v>0</v>
      </c>
      <c r="AK43" s="2465">
        <v>44350</v>
      </c>
      <c r="AL43" s="2465">
        <v>21944</v>
      </c>
      <c r="AM43" s="2465">
        <v>75687</v>
      </c>
      <c r="AN43" s="2465">
        <f>SUM(AA43:AD43)</f>
        <v>581552</v>
      </c>
      <c r="AO43" s="2513">
        <v>43832</v>
      </c>
      <c r="AP43" s="2513">
        <v>44196</v>
      </c>
      <c r="AQ43" s="2516" t="s">
        <v>972</v>
      </c>
      <c r="AR43" s="361"/>
      <c r="AS43" s="361"/>
      <c r="AT43" s="361"/>
      <c r="AU43" s="361"/>
    </row>
    <row r="44" spans="1:47" s="433" customFormat="1" ht="40.5" customHeight="1" x14ac:dyDescent="0.2">
      <c r="A44" s="868"/>
      <c r="B44" s="869"/>
      <c r="C44" s="870"/>
      <c r="D44" s="2456"/>
      <c r="E44" s="2457"/>
      <c r="F44" s="2457"/>
      <c r="G44" s="2196"/>
      <c r="H44" s="2196"/>
      <c r="I44" s="2196"/>
      <c r="J44" s="2473"/>
      <c r="K44" s="2474"/>
      <c r="L44" s="2476"/>
      <c r="M44" s="2202"/>
      <c r="N44" s="2196"/>
      <c r="O44" s="2202"/>
      <c r="P44" s="2474"/>
      <c r="Q44" s="2480"/>
      <c r="R44" s="2459"/>
      <c r="S44" s="2461"/>
      <c r="T44" s="2462"/>
      <c r="U44" s="1004" t="s">
        <v>1057</v>
      </c>
      <c r="V44" s="1731">
        <v>37307000</v>
      </c>
      <c r="W44" s="924" t="s">
        <v>970</v>
      </c>
      <c r="X44" s="1527" t="s">
        <v>971</v>
      </c>
      <c r="Y44" s="2466"/>
      <c r="Z44" s="2466"/>
      <c r="AA44" s="2466"/>
      <c r="AB44" s="2466"/>
      <c r="AC44" s="2466"/>
      <c r="AD44" s="2466"/>
      <c r="AE44" s="2466"/>
      <c r="AF44" s="2466"/>
      <c r="AG44" s="2466"/>
      <c r="AH44" s="2466"/>
      <c r="AI44" s="2466"/>
      <c r="AJ44" s="2466"/>
      <c r="AK44" s="2466"/>
      <c r="AL44" s="2466"/>
      <c r="AM44" s="2466"/>
      <c r="AN44" s="2466"/>
      <c r="AO44" s="2514"/>
      <c r="AP44" s="2514"/>
      <c r="AQ44" s="2517"/>
      <c r="AR44" s="361"/>
      <c r="AS44" s="361"/>
      <c r="AT44" s="361"/>
      <c r="AU44" s="361"/>
    </row>
    <row r="45" spans="1:47" s="433" customFormat="1" ht="60.75" customHeight="1" x14ac:dyDescent="0.2">
      <c r="A45" s="868"/>
      <c r="B45" s="869"/>
      <c r="C45" s="870"/>
      <c r="D45" s="2456"/>
      <c r="E45" s="2457"/>
      <c r="F45" s="2457"/>
      <c r="G45" s="2196"/>
      <c r="H45" s="2196"/>
      <c r="I45" s="2196"/>
      <c r="J45" s="2473"/>
      <c r="K45" s="2474"/>
      <c r="L45" s="2476"/>
      <c r="M45" s="2202"/>
      <c r="N45" s="2196"/>
      <c r="O45" s="2202"/>
      <c r="P45" s="2474"/>
      <c r="Q45" s="2480"/>
      <c r="R45" s="2459"/>
      <c r="S45" s="2461"/>
      <c r="T45" s="2462"/>
      <c r="U45" s="1004" t="s">
        <v>485</v>
      </c>
      <c r="V45" s="1731">
        <v>71640000</v>
      </c>
      <c r="W45" s="924" t="s">
        <v>970</v>
      </c>
      <c r="X45" s="1527" t="s">
        <v>971</v>
      </c>
      <c r="Y45" s="2466"/>
      <c r="Z45" s="2466"/>
      <c r="AA45" s="2466"/>
      <c r="AB45" s="2466"/>
      <c r="AC45" s="2466"/>
      <c r="AD45" s="2466"/>
      <c r="AE45" s="2466"/>
      <c r="AF45" s="2466"/>
      <c r="AG45" s="2466"/>
      <c r="AH45" s="2466"/>
      <c r="AI45" s="2466"/>
      <c r="AJ45" s="2466"/>
      <c r="AK45" s="2466"/>
      <c r="AL45" s="2466"/>
      <c r="AM45" s="2466"/>
      <c r="AN45" s="2466"/>
      <c r="AO45" s="2514"/>
      <c r="AP45" s="2514"/>
      <c r="AQ45" s="2517"/>
      <c r="AR45" s="361"/>
      <c r="AS45" s="361"/>
      <c r="AT45" s="361"/>
      <c r="AU45" s="361"/>
    </row>
    <row r="46" spans="1:47" s="433" customFormat="1" ht="63" customHeight="1" x14ac:dyDescent="0.2">
      <c r="A46" s="868"/>
      <c r="B46" s="869"/>
      <c r="C46" s="870"/>
      <c r="D46" s="2456"/>
      <c r="E46" s="2457"/>
      <c r="F46" s="2457"/>
      <c r="G46" s="2196"/>
      <c r="H46" s="2196"/>
      <c r="I46" s="2196"/>
      <c r="J46" s="2473"/>
      <c r="K46" s="2474"/>
      <c r="L46" s="2476"/>
      <c r="M46" s="2202"/>
      <c r="N46" s="2196"/>
      <c r="O46" s="2202"/>
      <c r="P46" s="2474"/>
      <c r="Q46" s="2480"/>
      <c r="R46" s="2459"/>
      <c r="S46" s="2461"/>
      <c r="T46" s="2462"/>
      <c r="U46" s="1004" t="s">
        <v>1058</v>
      </c>
      <c r="V46" s="1731">
        <v>40068000</v>
      </c>
      <c r="W46" s="924" t="s">
        <v>970</v>
      </c>
      <c r="X46" s="1527" t="s">
        <v>971</v>
      </c>
      <c r="Y46" s="2466"/>
      <c r="Z46" s="2466"/>
      <c r="AA46" s="2466"/>
      <c r="AB46" s="2466"/>
      <c r="AC46" s="2466"/>
      <c r="AD46" s="2466"/>
      <c r="AE46" s="2466"/>
      <c r="AF46" s="2466"/>
      <c r="AG46" s="2466"/>
      <c r="AH46" s="2466"/>
      <c r="AI46" s="2466"/>
      <c r="AJ46" s="2466"/>
      <c r="AK46" s="2466"/>
      <c r="AL46" s="2466"/>
      <c r="AM46" s="2466"/>
      <c r="AN46" s="2466"/>
      <c r="AO46" s="2514"/>
      <c r="AP46" s="2514"/>
      <c r="AQ46" s="2517"/>
      <c r="AR46" s="361"/>
      <c r="AS46" s="361"/>
      <c r="AT46" s="361"/>
      <c r="AU46" s="361"/>
    </row>
    <row r="47" spans="1:47" s="433" customFormat="1" ht="70.5" customHeight="1" x14ac:dyDescent="0.2">
      <c r="A47" s="868"/>
      <c r="B47" s="869"/>
      <c r="C47" s="870"/>
      <c r="D47" s="2456"/>
      <c r="E47" s="2457"/>
      <c r="F47" s="2457"/>
      <c r="G47" s="2196"/>
      <c r="H47" s="2196"/>
      <c r="I47" s="2196"/>
      <c r="J47" s="2473"/>
      <c r="K47" s="2474"/>
      <c r="L47" s="2476"/>
      <c r="M47" s="2202"/>
      <c r="N47" s="2196"/>
      <c r="O47" s="2202"/>
      <c r="P47" s="2474"/>
      <c r="Q47" s="2480"/>
      <c r="R47" s="2459"/>
      <c r="S47" s="2461"/>
      <c r="T47" s="2462"/>
      <c r="U47" s="1004" t="s">
        <v>1037</v>
      </c>
      <c r="V47" s="1731">
        <v>28656000</v>
      </c>
      <c r="W47" s="924" t="s">
        <v>970</v>
      </c>
      <c r="X47" s="1527" t="s">
        <v>971</v>
      </c>
      <c r="Y47" s="2466"/>
      <c r="Z47" s="2466"/>
      <c r="AA47" s="2466"/>
      <c r="AB47" s="2466"/>
      <c r="AC47" s="2466"/>
      <c r="AD47" s="2466"/>
      <c r="AE47" s="2466"/>
      <c r="AF47" s="2466"/>
      <c r="AG47" s="2466"/>
      <c r="AH47" s="2466"/>
      <c r="AI47" s="2466"/>
      <c r="AJ47" s="2466"/>
      <c r="AK47" s="2466"/>
      <c r="AL47" s="2466"/>
      <c r="AM47" s="2466"/>
      <c r="AN47" s="2466"/>
      <c r="AO47" s="2514"/>
      <c r="AP47" s="2514"/>
      <c r="AQ47" s="2517"/>
      <c r="AR47" s="361"/>
      <c r="AS47" s="361"/>
      <c r="AT47" s="361"/>
      <c r="AU47" s="361"/>
    </row>
    <row r="48" spans="1:47" s="433" customFormat="1" ht="62.25" customHeight="1" x14ac:dyDescent="0.2">
      <c r="A48" s="868"/>
      <c r="B48" s="869"/>
      <c r="C48" s="870"/>
      <c r="D48" s="2456"/>
      <c r="E48" s="2457"/>
      <c r="F48" s="2457"/>
      <c r="G48" s="2196"/>
      <c r="H48" s="2196"/>
      <c r="I48" s="2196"/>
      <c r="J48" s="2473"/>
      <c r="K48" s="2474"/>
      <c r="L48" s="2476"/>
      <c r="M48" s="2202"/>
      <c r="N48" s="2196"/>
      <c r="O48" s="2202"/>
      <c r="P48" s="2474"/>
      <c r="Q48" s="2480"/>
      <c r="R48" s="2459"/>
      <c r="S48" s="2461"/>
      <c r="T48" s="2462"/>
      <c r="U48" s="1004" t="s">
        <v>1039</v>
      </c>
      <c r="V48" s="1731">
        <v>143280000</v>
      </c>
      <c r="W48" s="924" t="s">
        <v>970</v>
      </c>
      <c r="X48" s="1527" t="s">
        <v>971</v>
      </c>
      <c r="Y48" s="2466"/>
      <c r="Z48" s="2466"/>
      <c r="AA48" s="2466"/>
      <c r="AB48" s="2466"/>
      <c r="AC48" s="2466"/>
      <c r="AD48" s="2466"/>
      <c r="AE48" s="2466"/>
      <c r="AF48" s="2466"/>
      <c r="AG48" s="2466"/>
      <c r="AH48" s="2466"/>
      <c r="AI48" s="2466"/>
      <c r="AJ48" s="2466"/>
      <c r="AK48" s="2466"/>
      <c r="AL48" s="2466"/>
      <c r="AM48" s="2466"/>
      <c r="AN48" s="2466"/>
      <c r="AO48" s="2514"/>
      <c r="AP48" s="2514"/>
      <c r="AQ48" s="2517"/>
      <c r="AR48" s="361"/>
      <c r="AS48" s="361"/>
      <c r="AT48" s="361"/>
      <c r="AU48" s="361"/>
    </row>
    <row r="49" spans="1:47" s="433" customFormat="1" ht="50.25" customHeight="1" x14ac:dyDescent="0.2">
      <c r="A49" s="868"/>
      <c r="B49" s="869"/>
      <c r="C49" s="870"/>
      <c r="D49" s="2456"/>
      <c r="E49" s="2457"/>
      <c r="F49" s="2457"/>
      <c r="G49" s="2196"/>
      <c r="H49" s="2196"/>
      <c r="I49" s="2196"/>
      <c r="J49" s="2473"/>
      <c r="K49" s="2474"/>
      <c r="L49" s="2476"/>
      <c r="M49" s="2202"/>
      <c r="N49" s="2196"/>
      <c r="O49" s="2202"/>
      <c r="P49" s="2474"/>
      <c r="Q49" s="2480"/>
      <c r="R49" s="2459"/>
      <c r="S49" s="2461"/>
      <c r="T49" s="2462"/>
      <c r="U49" s="1004" t="s">
        <v>1059</v>
      </c>
      <c r="V49" s="1731">
        <v>88704000</v>
      </c>
      <c r="W49" s="924" t="s">
        <v>970</v>
      </c>
      <c r="X49" s="1527" t="s">
        <v>971</v>
      </c>
      <c r="Y49" s="2466"/>
      <c r="Z49" s="2466"/>
      <c r="AA49" s="2466"/>
      <c r="AB49" s="2466"/>
      <c r="AC49" s="2466"/>
      <c r="AD49" s="2466"/>
      <c r="AE49" s="2466"/>
      <c r="AF49" s="2466"/>
      <c r="AG49" s="2466"/>
      <c r="AH49" s="2466"/>
      <c r="AI49" s="2466"/>
      <c r="AJ49" s="2466"/>
      <c r="AK49" s="2466"/>
      <c r="AL49" s="2466"/>
      <c r="AM49" s="2466"/>
      <c r="AN49" s="2466"/>
      <c r="AO49" s="2514"/>
      <c r="AP49" s="2514"/>
      <c r="AQ49" s="2517"/>
      <c r="AR49" s="361"/>
      <c r="AS49" s="361"/>
      <c r="AT49" s="361"/>
      <c r="AU49" s="361"/>
    </row>
    <row r="50" spans="1:47" s="433" customFormat="1" ht="46.5" customHeight="1" x14ac:dyDescent="0.2">
      <c r="A50" s="868"/>
      <c r="B50" s="869"/>
      <c r="C50" s="870"/>
      <c r="D50" s="2456"/>
      <c r="E50" s="2457"/>
      <c r="F50" s="2457"/>
      <c r="G50" s="2196"/>
      <c r="H50" s="2196"/>
      <c r="I50" s="2196"/>
      <c r="J50" s="2473"/>
      <c r="K50" s="2474"/>
      <c r="L50" s="2476"/>
      <c r="M50" s="2202"/>
      <c r="N50" s="2196"/>
      <c r="O50" s="2202"/>
      <c r="P50" s="2474"/>
      <c r="Q50" s="2480"/>
      <c r="R50" s="2459"/>
      <c r="S50" s="2461"/>
      <c r="T50" s="2462"/>
      <c r="U50" s="1005" t="s">
        <v>1060</v>
      </c>
      <c r="V50" s="1731">
        <v>88704000</v>
      </c>
      <c r="W50" s="924" t="s">
        <v>970</v>
      </c>
      <c r="X50" s="1527" t="s">
        <v>971</v>
      </c>
      <c r="Y50" s="2466"/>
      <c r="Z50" s="2466"/>
      <c r="AA50" s="2466"/>
      <c r="AB50" s="2466"/>
      <c r="AC50" s="2466"/>
      <c r="AD50" s="2466"/>
      <c r="AE50" s="2466"/>
      <c r="AF50" s="2466"/>
      <c r="AG50" s="2466"/>
      <c r="AH50" s="2466"/>
      <c r="AI50" s="2466"/>
      <c r="AJ50" s="2466"/>
      <c r="AK50" s="2466"/>
      <c r="AL50" s="2466"/>
      <c r="AM50" s="2466"/>
      <c r="AN50" s="2466"/>
      <c r="AO50" s="2514"/>
      <c r="AP50" s="2514"/>
      <c r="AQ50" s="2517"/>
      <c r="AR50" s="361"/>
      <c r="AS50" s="361"/>
      <c r="AT50" s="361"/>
      <c r="AU50" s="361"/>
    </row>
    <row r="51" spans="1:47" s="433" customFormat="1" ht="40.5" customHeight="1" x14ac:dyDescent="0.2">
      <c r="A51" s="868"/>
      <c r="B51" s="869"/>
      <c r="C51" s="870"/>
      <c r="D51" s="2456"/>
      <c r="E51" s="2457"/>
      <c r="F51" s="2457"/>
      <c r="G51" s="2196"/>
      <c r="H51" s="2196"/>
      <c r="I51" s="2196"/>
      <c r="J51" s="2473"/>
      <c r="K51" s="2474"/>
      <c r="L51" s="2476"/>
      <c r="M51" s="2202"/>
      <c r="N51" s="2196"/>
      <c r="O51" s="2202"/>
      <c r="P51" s="2474"/>
      <c r="Q51" s="2480"/>
      <c r="R51" s="2459"/>
      <c r="S51" s="2461"/>
      <c r="T51" s="2462"/>
      <c r="U51" s="1005" t="s">
        <v>1061</v>
      </c>
      <c r="V51" s="1731">
        <v>71232000</v>
      </c>
      <c r="W51" s="924" t="s">
        <v>970</v>
      </c>
      <c r="X51" s="1527" t="s">
        <v>971</v>
      </c>
      <c r="Y51" s="2466"/>
      <c r="Z51" s="2466"/>
      <c r="AA51" s="2466"/>
      <c r="AB51" s="2466"/>
      <c r="AC51" s="2466"/>
      <c r="AD51" s="2466"/>
      <c r="AE51" s="2466"/>
      <c r="AF51" s="2466"/>
      <c r="AG51" s="2466"/>
      <c r="AH51" s="2466"/>
      <c r="AI51" s="2466"/>
      <c r="AJ51" s="2466"/>
      <c r="AK51" s="2466"/>
      <c r="AL51" s="2466"/>
      <c r="AM51" s="2466"/>
      <c r="AN51" s="2466"/>
      <c r="AO51" s="2514"/>
      <c r="AP51" s="2514"/>
      <c r="AQ51" s="2517"/>
      <c r="AR51" s="361"/>
      <c r="AS51" s="361"/>
      <c r="AT51" s="361"/>
      <c r="AU51" s="361"/>
    </row>
    <row r="52" spans="1:47" s="433" customFormat="1" ht="40.5" customHeight="1" x14ac:dyDescent="0.2">
      <c r="A52" s="868"/>
      <c r="B52" s="869"/>
      <c r="C52" s="870"/>
      <c r="D52" s="2456"/>
      <c r="E52" s="2457"/>
      <c r="F52" s="2457"/>
      <c r="G52" s="2196"/>
      <c r="H52" s="2196"/>
      <c r="I52" s="2196"/>
      <c r="J52" s="2473"/>
      <c r="K52" s="2474"/>
      <c r="L52" s="2476"/>
      <c r="M52" s="2202"/>
      <c r="N52" s="2196"/>
      <c r="O52" s="2202"/>
      <c r="P52" s="2474"/>
      <c r="Q52" s="2480"/>
      <c r="R52" s="2459"/>
      <c r="S52" s="2461"/>
      <c r="T52" s="2462"/>
      <c r="U52" s="1004" t="s">
        <v>1062</v>
      </c>
      <c r="V52" s="1731">
        <v>760000000</v>
      </c>
      <c r="W52" s="924" t="s">
        <v>970</v>
      </c>
      <c r="X52" s="1527" t="s">
        <v>971</v>
      </c>
      <c r="Y52" s="2466"/>
      <c r="Z52" s="2466"/>
      <c r="AA52" s="2466"/>
      <c r="AB52" s="2466"/>
      <c r="AC52" s="2466"/>
      <c r="AD52" s="2466"/>
      <c r="AE52" s="2466"/>
      <c r="AF52" s="2466"/>
      <c r="AG52" s="2466"/>
      <c r="AH52" s="2466"/>
      <c r="AI52" s="2466"/>
      <c r="AJ52" s="2466"/>
      <c r="AK52" s="2466"/>
      <c r="AL52" s="2466"/>
      <c r="AM52" s="2466"/>
      <c r="AN52" s="2466"/>
      <c r="AO52" s="2514"/>
      <c r="AP52" s="2514"/>
      <c r="AQ52" s="2517"/>
      <c r="AR52" s="361"/>
      <c r="AS52" s="361"/>
      <c r="AT52" s="361"/>
      <c r="AU52" s="361"/>
    </row>
    <row r="53" spans="1:47" s="433" customFormat="1" ht="40.5" customHeight="1" x14ac:dyDescent="0.2">
      <c r="A53" s="868"/>
      <c r="B53" s="869"/>
      <c r="C53" s="870"/>
      <c r="D53" s="2456"/>
      <c r="E53" s="2457"/>
      <c r="F53" s="2457"/>
      <c r="G53" s="2196"/>
      <c r="H53" s="2196"/>
      <c r="I53" s="2196"/>
      <c r="J53" s="2473"/>
      <c r="K53" s="2474"/>
      <c r="L53" s="2477"/>
      <c r="M53" s="2202"/>
      <c r="N53" s="2196"/>
      <c r="O53" s="2202"/>
      <c r="P53" s="2474"/>
      <c r="Q53" s="2480"/>
      <c r="R53" s="2459"/>
      <c r="S53" s="2461"/>
      <c r="T53" s="2462"/>
      <c r="U53" s="1160" t="s">
        <v>1063</v>
      </c>
      <c r="V53" s="1731">
        <v>50000000</v>
      </c>
      <c r="W53" s="924" t="s">
        <v>970</v>
      </c>
      <c r="X53" s="1527" t="s">
        <v>971</v>
      </c>
      <c r="Y53" s="2466"/>
      <c r="Z53" s="2466"/>
      <c r="AA53" s="2466"/>
      <c r="AB53" s="2466"/>
      <c r="AC53" s="2466"/>
      <c r="AD53" s="2466"/>
      <c r="AE53" s="2466"/>
      <c r="AF53" s="2466"/>
      <c r="AG53" s="2466"/>
      <c r="AH53" s="2466"/>
      <c r="AI53" s="2466"/>
      <c r="AJ53" s="2466"/>
      <c r="AK53" s="2466"/>
      <c r="AL53" s="2466"/>
      <c r="AM53" s="2466"/>
      <c r="AN53" s="2466"/>
      <c r="AO53" s="2514"/>
      <c r="AP53" s="2514"/>
      <c r="AQ53" s="2517"/>
      <c r="AR53" s="361"/>
      <c r="AS53" s="361"/>
      <c r="AT53" s="361"/>
      <c r="AU53" s="361"/>
    </row>
    <row r="54" spans="1:47" s="433" customFormat="1" ht="55.5" customHeight="1" x14ac:dyDescent="0.2">
      <c r="A54" s="868"/>
      <c r="B54" s="869"/>
      <c r="C54" s="870"/>
      <c r="D54" s="2456"/>
      <c r="E54" s="2457"/>
      <c r="F54" s="2457"/>
      <c r="G54" s="2196"/>
      <c r="H54" s="2196"/>
      <c r="I54" s="2198"/>
      <c r="J54" s="2532">
        <v>59</v>
      </c>
      <c r="K54" s="2533" t="s">
        <v>1064</v>
      </c>
      <c r="L54" s="2534" t="s">
        <v>1065</v>
      </c>
      <c r="M54" s="2202">
        <v>12</v>
      </c>
      <c r="N54" s="2201" t="s">
        <v>1066</v>
      </c>
      <c r="O54" s="2202"/>
      <c r="P54" s="2474"/>
      <c r="Q54" s="2480">
        <f>+SUM(V54:V65)/R43</f>
        <v>0.59999811254957769</v>
      </c>
      <c r="R54" s="2459"/>
      <c r="S54" s="2461"/>
      <c r="T54" s="2462"/>
      <c r="U54" s="1003" t="s">
        <v>1067</v>
      </c>
      <c r="V54" s="1731">
        <v>89250000</v>
      </c>
      <c r="W54" s="924" t="s">
        <v>970</v>
      </c>
      <c r="X54" s="1527" t="s">
        <v>971</v>
      </c>
      <c r="Y54" s="2466"/>
      <c r="Z54" s="2466"/>
      <c r="AA54" s="2466"/>
      <c r="AB54" s="2466"/>
      <c r="AC54" s="2466"/>
      <c r="AD54" s="2466"/>
      <c r="AE54" s="2466"/>
      <c r="AF54" s="2466"/>
      <c r="AG54" s="2466"/>
      <c r="AH54" s="2466"/>
      <c r="AI54" s="2466"/>
      <c r="AJ54" s="2466"/>
      <c r="AK54" s="2466"/>
      <c r="AL54" s="2466"/>
      <c r="AM54" s="2466"/>
      <c r="AN54" s="2466"/>
      <c r="AO54" s="2514"/>
      <c r="AP54" s="2514"/>
      <c r="AQ54" s="2517"/>
      <c r="AR54" s="361"/>
      <c r="AS54" s="361"/>
      <c r="AT54" s="361"/>
      <c r="AU54" s="361"/>
    </row>
    <row r="55" spans="1:47" s="433" customFormat="1" ht="66" customHeight="1" x14ac:dyDescent="0.2">
      <c r="A55" s="868"/>
      <c r="B55" s="869"/>
      <c r="C55" s="870"/>
      <c r="D55" s="2456"/>
      <c r="E55" s="2457"/>
      <c r="F55" s="2457"/>
      <c r="G55" s="2196"/>
      <c r="H55" s="2196"/>
      <c r="I55" s="2198"/>
      <c r="J55" s="2532"/>
      <c r="K55" s="2533"/>
      <c r="L55" s="2534"/>
      <c r="M55" s="2202"/>
      <c r="N55" s="2202"/>
      <c r="O55" s="2202"/>
      <c r="P55" s="2474"/>
      <c r="Q55" s="2480"/>
      <c r="R55" s="2459"/>
      <c r="S55" s="2461"/>
      <c r="T55" s="2462"/>
      <c r="U55" s="1004" t="s">
        <v>1068</v>
      </c>
      <c r="V55" s="1731">
        <v>150000000</v>
      </c>
      <c r="W55" s="924" t="s">
        <v>970</v>
      </c>
      <c r="X55" s="1527" t="s">
        <v>971</v>
      </c>
      <c r="Y55" s="2466"/>
      <c r="Z55" s="2466"/>
      <c r="AA55" s="2466"/>
      <c r="AB55" s="2466"/>
      <c r="AC55" s="2466"/>
      <c r="AD55" s="2466"/>
      <c r="AE55" s="2466"/>
      <c r="AF55" s="2466"/>
      <c r="AG55" s="2466"/>
      <c r="AH55" s="2466"/>
      <c r="AI55" s="2466"/>
      <c r="AJ55" s="2466"/>
      <c r="AK55" s="2466"/>
      <c r="AL55" s="2466"/>
      <c r="AM55" s="2466"/>
      <c r="AN55" s="2466"/>
      <c r="AO55" s="2514"/>
      <c r="AP55" s="2514"/>
      <c r="AQ55" s="2517"/>
      <c r="AR55" s="361"/>
      <c r="AS55" s="361"/>
      <c r="AT55" s="361"/>
      <c r="AU55" s="361"/>
    </row>
    <row r="56" spans="1:47" s="433" customFormat="1" ht="63" customHeight="1" x14ac:dyDescent="0.2">
      <c r="A56" s="868"/>
      <c r="B56" s="869"/>
      <c r="C56" s="870"/>
      <c r="D56" s="2456"/>
      <c r="E56" s="2457"/>
      <c r="F56" s="2457"/>
      <c r="G56" s="2196"/>
      <c r="H56" s="2196"/>
      <c r="I56" s="2198"/>
      <c r="J56" s="2532"/>
      <c r="K56" s="2533"/>
      <c r="L56" s="2534"/>
      <c r="M56" s="2202"/>
      <c r="N56" s="2202"/>
      <c r="O56" s="2202"/>
      <c r="P56" s="2474"/>
      <c r="Q56" s="2480"/>
      <c r="R56" s="2459"/>
      <c r="S56" s="2461"/>
      <c r="T56" s="2462"/>
      <c r="U56" s="1004" t="s">
        <v>1069</v>
      </c>
      <c r="V56" s="1731">
        <v>28656000</v>
      </c>
      <c r="W56" s="924" t="s">
        <v>970</v>
      </c>
      <c r="X56" s="1527" t="s">
        <v>971</v>
      </c>
      <c r="Y56" s="2466"/>
      <c r="Z56" s="2466"/>
      <c r="AA56" s="2466"/>
      <c r="AB56" s="2466"/>
      <c r="AC56" s="2466"/>
      <c r="AD56" s="2466"/>
      <c r="AE56" s="2466"/>
      <c r="AF56" s="2466"/>
      <c r="AG56" s="2466"/>
      <c r="AH56" s="2466"/>
      <c r="AI56" s="2466"/>
      <c r="AJ56" s="2466"/>
      <c r="AK56" s="2466"/>
      <c r="AL56" s="2466"/>
      <c r="AM56" s="2466"/>
      <c r="AN56" s="2466"/>
      <c r="AO56" s="2514"/>
      <c r="AP56" s="2514"/>
      <c r="AQ56" s="2517"/>
      <c r="AR56" s="361"/>
      <c r="AS56" s="361"/>
      <c r="AT56" s="361"/>
      <c r="AU56" s="361"/>
    </row>
    <row r="57" spans="1:47" s="433" customFormat="1" ht="54.75" customHeight="1" x14ac:dyDescent="0.2">
      <c r="A57" s="868"/>
      <c r="B57" s="869"/>
      <c r="C57" s="870"/>
      <c r="D57" s="2456"/>
      <c r="E57" s="2457"/>
      <c r="F57" s="2457"/>
      <c r="G57" s="2196"/>
      <c r="H57" s="2196"/>
      <c r="I57" s="2198"/>
      <c r="J57" s="2532"/>
      <c r="K57" s="2533"/>
      <c r="L57" s="2534"/>
      <c r="M57" s="2202"/>
      <c r="N57" s="2202"/>
      <c r="O57" s="2202"/>
      <c r="P57" s="2474"/>
      <c r="Q57" s="2480"/>
      <c r="R57" s="2459"/>
      <c r="S57" s="2461"/>
      <c r="T57" s="2462"/>
      <c r="U57" s="1004" t="s">
        <v>1058</v>
      </c>
      <c r="V57" s="1731">
        <v>17808000</v>
      </c>
      <c r="W57" s="924" t="s">
        <v>970</v>
      </c>
      <c r="X57" s="1527" t="s">
        <v>971</v>
      </c>
      <c r="Y57" s="2466"/>
      <c r="Z57" s="2466"/>
      <c r="AA57" s="2466"/>
      <c r="AB57" s="2466"/>
      <c r="AC57" s="2466"/>
      <c r="AD57" s="2466"/>
      <c r="AE57" s="2466"/>
      <c r="AF57" s="2466"/>
      <c r="AG57" s="2466"/>
      <c r="AH57" s="2466"/>
      <c r="AI57" s="2466"/>
      <c r="AJ57" s="2466"/>
      <c r="AK57" s="2466"/>
      <c r="AL57" s="2466"/>
      <c r="AM57" s="2466"/>
      <c r="AN57" s="2466"/>
      <c r="AO57" s="2514"/>
      <c r="AP57" s="2514"/>
      <c r="AQ57" s="2517"/>
      <c r="AR57" s="361"/>
      <c r="AS57" s="361"/>
      <c r="AT57" s="361"/>
      <c r="AU57" s="361"/>
    </row>
    <row r="58" spans="1:47" s="433" customFormat="1" ht="60.75" customHeight="1" x14ac:dyDescent="0.2">
      <c r="A58" s="868"/>
      <c r="B58" s="869"/>
      <c r="C58" s="870"/>
      <c r="D58" s="2456"/>
      <c r="E58" s="2457"/>
      <c r="F58" s="2457"/>
      <c r="G58" s="2196"/>
      <c r="H58" s="2196"/>
      <c r="I58" s="2198"/>
      <c r="J58" s="2532"/>
      <c r="K58" s="2533"/>
      <c r="L58" s="2534"/>
      <c r="M58" s="2202"/>
      <c r="N58" s="2202"/>
      <c r="O58" s="2202"/>
      <c r="P58" s="2474"/>
      <c r="Q58" s="2480"/>
      <c r="R58" s="2459"/>
      <c r="S58" s="2461"/>
      <c r="T58" s="2462"/>
      <c r="U58" s="1004" t="s">
        <v>1037</v>
      </c>
      <c r="V58" s="1731">
        <v>28656000</v>
      </c>
      <c r="W58" s="924" t="s">
        <v>970</v>
      </c>
      <c r="X58" s="1527" t="s">
        <v>971</v>
      </c>
      <c r="Y58" s="2466"/>
      <c r="Z58" s="2466"/>
      <c r="AA58" s="2466"/>
      <c r="AB58" s="2466"/>
      <c r="AC58" s="2466"/>
      <c r="AD58" s="2466"/>
      <c r="AE58" s="2466"/>
      <c r="AF58" s="2466"/>
      <c r="AG58" s="2466"/>
      <c r="AH58" s="2466"/>
      <c r="AI58" s="2466"/>
      <c r="AJ58" s="2466"/>
      <c r="AK58" s="2466"/>
      <c r="AL58" s="2466"/>
      <c r="AM58" s="2466"/>
      <c r="AN58" s="2466"/>
      <c r="AO58" s="2514"/>
      <c r="AP58" s="2514"/>
      <c r="AQ58" s="2517"/>
      <c r="AR58" s="361"/>
      <c r="AS58" s="361"/>
      <c r="AT58" s="361"/>
      <c r="AU58" s="361"/>
    </row>
    <row r="59" spans="1:47" s="433" customFormat="1" ht="63" customHeight="1" x14ac:dyDescent="0.2">
      <c r="A59" s="868"/>
      <c r="B59" s="869"/>
      <c r="C59" s="870"/>
      <c r="D59" s="2456"/>
      <c r="E59" s="2457"/>
      <c r="F59" s="2457"/>
      <c r="G59" s="2196"/>
      <c r="H59" s="2196"/>
      <c r="I59" s="2198"/>
      <c r="J59" s="2532"/>
      <c r="K59" s="2533"/>
      <c r="L59" s="2534"/>
      <c r="M59" s="2202"/>
      <c r="N59" s="2202"/>
      <c r="O59" s="2202"/>
      <c r="P59" s="2474"/>
      <c r="Q59" s="2480"/>
      <c r="R59" s="2459"/>
      <c r="S59" s="2461"/>
      <c r="T59" s="2462"/>
      <c r="U59" s="1004" t="s">
        <v>1039</v>
      </c>
      <c r="V59" s="1731">
        <v>42984000</v>
      </c>
      <c r="W59" s="924" t="s">
        <v>970</v>
      </c>
      <c r="X59" s="1527" t="s">
        <v>971</v>
      </c>
      <c r="Y59" s="2466"/>
      <c r="Z59" s="2466"/>
      <c r="AA59" s="2466"/>
      <c r="AB59" s="2466"/>
      <c r="AC59" s="2466"/>
      <c r="AD59" s="2466"/>
      <c r="AE59" s="2466"/>
      <c r="AF59" s="2466"/>
      <c r="AG59" s="2466"/>
      <c r="AH59" s="2466"/>
      <c r="AI59" s="2466"/>
      <c r="AJ59" s="2466"/>
      <c r="AK59" s="2466"/>
      <c r="AL59" s="2466"/>
      <c r="AM59" s="2466"/>
      <c r="AN59" s="2466"/>
      <c r="AO59" s="2514"/>
      <c r="AP59" s="2514"/>
      <c r="AQ59" s="2517"/>
      <c r="AR59" s="361"/>
      <c r="AS59" s="361"/>
      <c r="AT59" s="361"/>
      <c r="AU59" s="361"/>
    </row>
    <row r="60" spans="1:47" s="433" customFormat="1" ht="51.75" customHeight="1" x14ac:dyDescent="0.2">
      <c r="A60" s="868"/>
      <c r="B60" s="869"/>
      <c r="C60" s="870"/>
      <c r="D60" s="2456"/>
      <c r="E60" s="2457"/>
      <c r="F60" s="2457"/>
      <c r="G60" s="2196"/>
      <c r="H60" s="2196"/>
      <c r="I60" s="2198"/>
      <c r="J60" s="2532"/>
      <c r="K60" s="2533"/>
      <c r="L60" s="2534"/>
      <c r="M60" s="2202"/>
      <c r="N60" s="2202"/>
      <c r="O60" s="2202"/>
      <c r="P60" s="2474"/>
      <c r="Q60" s="2480"/>
      <c r="R60" s="2459"/>
      <c r="S60" s="2461"/>
      <c r="T60" s="2462"/>
      <c r="U60" s="1004" t="s">
        <v>1059</v>
      </c>
      <c r="V60" s="1731">
        <v>29568000</v>
      </c>
      <c r="W60" s="924" t="s">
        <v>970</v>
      </c>
      <c r="X60" s="1527" t="s">
        <v>971</v>
      </c>
      <c r="Y60" s="2466"/>
      <c r="Z60" s="2466"/>
      <c r="AA60" s="2466"/>
      <c r="AB60" s="2466"/>
      <c r="AC60" s="2466"/>
      <c r="AD60" s="2466"/>
      <c r="AE60" s="2466"/>
      <c r="AF60" s="2466"/>
      <c r="AG60" s="2466"/>
      <c r="AH60" s="2466"/>
      <c r="AI60" s="2466"/>
      <c r="AJ60" s="2466"/>
      <c r="AK60" s="2466"/>
      <c r="AL60" s="2466"/>
      <c r="AM60" s="2466"/>
      <c r="AN60" s="2466"/>
      <c r="AO60" s="2514"/>
      <c r="AP60" s="2514"/>
      <c r="AQ60" s="2517"/>
      <c r="AR60" s="361"/>
      <c r="AS60" s="361"/>
      <c r="AT60" s="361"/>
      <c r="AU60" s="361"/>
    </row>
    <row r="61" spans="1:47" s="433" customFormat="1" ht="45.75" customHeight="1" x14ac:dyDescent="0.2">
      <c r="A61" s="868"/>
      <c r="B61" s="869"/>
      <c r="C61" s="870"/>
      <c r="D61" s="2456"/>
      <c r="E61" s="2457"/>
      <c r="F61" s="2457"/>
      <c r="G61" s="2196"/>
      <c r="H61" s="2196"/>
      <c r="I61" s="2198"/>
      <c r="J61" s="2532"/>
      <c r="K61" s="2533"/>
      <c r="L61" s="2534"/>
      <c r="M61" s="2202"/>
      <c r="N61" s="2202"/>
      <c r="O61" s="2202"/>
      <c r="P61" s="2474"/>
      <c r="Q61" s="2480"/>
      <c r="R61" s="2459"/>
      <c r="S61" s="2461"/>
      <c r="T61" s="2462"/>
      <c r="U61" s="1005" t="s">
        <v>1060</v>
      </c>
      <c r="V61" s="1731">
        <v>27900000</v>
      </c>
      <c r="W61" s="924" t="s">
        <v>970</v>
      </c>
      <c r="X61" s="1527" t="s">
        <v>971</v>
      </c>
      <c r="Y61" s="2466"/>
      <c r="Z61" s="2466"/>
      <c r="AA61" s="2466"/>
      <c r="AB61" s="2466"/>
      <c r="AC61" s="2466"/>
      <c r="AD61" s="2466"/>
      <c r="AE61" s="2466"/>
      <c r="AF61" s="2466"/>
      <c r="AG61" s="2466"/>
      <c r="AH61" s="2466"/>
      <c r="AI61" s="2466"/>
      <c r="AJ61" s="2466"/>
      <c r="AK61" s="2466"/>
      <c r="AL61" s="2466"/>
      <c r="AM61" s="2466"/>
      <c r="AN61" s="2466"/>
      <c r="AO61" s="2514"/>
      <c r="AP61" s="2514"/>
      <c r="AQ61" s="2517"/>
      <c r="AR61" s="361"/>
      <c r="AS61" s="361"/>
      <c r="AT61" s="361"/>
      <c r="AU61" s="361"/>
    </row>
    <row r="62" spans="1:47" s="433" customFormat="1" ht="40.5" customHeight="1" x14ac:dyDescent="0.2">
      <c r="A62" s="868"/>
      <c r="B62" s="869"/>
      <c r="C62" s="870"/>
      <c r="D62" s="2456"/>
      <c r="E62" s="2457"/>
      <c r="F62" s="2457"/>
      <c r="G62" s="2196"/>
      <c r="H62" s="2196"/>
      <c r="I62" s="2198"/>
      <c r="J62" s="2532"/>
      <c r="K62" s="2533"/>
      <c r="L62" s="2534"/>
      <c r="M62" s="2202"/>
      <c r="N62" s="2202"/>
      <c r="O62" s="2202"/>
      <c r="P62" s="2474"/>
      <c r="Q62" s="2480"/>
      <c r="R62" s="2459"/>
      <c r="S62" s="2461"/>
      <c r="T62" s="2462"/>
      <c r="U62" s="1005" t="s">
        <v>1061</v>
      </c>
      <c r="V62" s="1731">
        <v>26712000</v>
      </c>
      <c r="W62" s="924" t="s">
        <v>970</v>
      </c>
      <c r="X62" s="1527" t="s">
        <v>971</v>
      </c>
      <c r="Y62" s="2466"/>
      <c r="Z62" s="2466"/>
      <c r="AA62" s="2466"/>
      <c r="AB62" s="2466"/>
      <c r="AC62" s="2466"/>
      <c r="AD62" s="2466"/>
      <c r="AE62" s="2466"/>
      <c r="AF62" s="2466"/>
      <c r="AG62" s="2466"/>
      <c r="AH62" s="2466"/>
      <c r="AI62" s="2466"/>
      <c r="AJ62" s="2466"/>
      <c r="AK62" s="2466"/>
      <c r="AL62" s="2466"/>
      <c r="AM62" s="2466"/>
      <c r="AN62" s="2466"/>
      <c r="AO62" s="2514"/>
      <c r="AP62" s="2514"/>
      <c r="AQ62" s="2517"/>
      <c r="AR62" s="361"/>
      <c r="AS62" s="361"/>
      <c r="AT62" s="361"/>
      <c r="AU62" s="361"/>
    </row>
    <row r="63" spans="1:47" s="433" customFormat="1" ht="42" customHeight="1" x14ac:dyDescent="0.2">
      <c r="A63" s="868"/>
      <c r="B63" s="869"/>
      <c r="C63" s="870"/>
      <c r="D63" s="2456"/>
      <c r="E63" s="2457"/>
      <c r="F63" s="2457"/>
      <c r="G63" s="2196"/>
      <c r="H63" s="2196"/>
      <c r="I63" s="2198"/>
      <c r="J63" s="2532"/>
      <c r="K63" s="2533"/>
      <c r="L63" s="2534"/>
      <c r="M63" s="2202"/>
      <c r="N63" s="2202"/>
      <c r="O63" s="2202"/>
      <c r="P63" s="2474"/>
      <c r="Q63" s="2480"/>
      <c r="R63" s="2459"/>
      <c r="S63" s="2461"/>
      <c r="T63" s="2462"/>
      <c r="U63" s="1004" t="s">
        <v>1070</v>
      </c>
      <c r="V63" s="1731">
        <v>2257396000</v>
      </c>
      <c r="W63" s="924" t="s">
        <v>970</v>
      </c>
      <c r="X63" s="1527" t="s">
        <v>971</v>
      </c>
      <c r="Y63" s="2466"/>
      <c r="Z63" s="2466"/>
      <c r="AA63" s="2466"/>
      <c r="AB63" s="2466"/>
      <c r="AC63" s="2466"/>
      <c r="AD63" s="2466"/>
      <c r="AE63" s="2466"/>
      <c r="AF63" s="2466"/>
      <c r="AG63" s="2466"/>
      <c r="AH63" s="2466"/>
      <c r="AI63" s="2466"/>
      <c r="AJ63" s="2466"/>
      <c r="AK63" s="2466"/>
      <c r="AL63" s="2466"/>
      <c r="AM63" s="2466"/>
      <c r="AN63" s="2466"/>
      <c r="AO63" s="2514"/>
      <c r="AP63" s="2514"/>
      <c r="AQ63" s="2517"/>
      <c r="AR63" s="361"/>
      <c r="AS63" s="361"/>
      <c r="AT63" s="361"/>
      <c r="AU63" s="361"/>
    </row>
    <row r="64" spans="1:47" s="433" customFormat="1" ht="40.5" customHeight="1" x14ac:dyDescent="0.2">
      <c r="A64" s="868"/>
      <c r="B64" s="869"/>
      <c r="C64" s="870"/>
      <c r="D64" s="2456"/>
      <c r="E64" s="2457"/>
      <c r="F64" s="2457"/>
      <c r="G64" s="2196"/>
      <c r="H64" s="2196"/>
      <c r="I64" s="2198"/>
      <c r="J64" s="2532"/>
      <c r="K64" s="2533"/>
      <c r="L64" s="2534"/>
      <c r="M64" s="2202"/>
      <c r="N64" s="2202"/>
      <c r="O64" s="2202"/>
      <c r="P64" s="2474"/>
      <c r="Q64" s="2480"/>
      <c r="R64" s="2459"/>
      <c r="S64" s="2461"/>
      <c r="T64" s="2462"/>
      <c r="U64" s="1004" t="s">
        <v>1071</v>
      </c>
      <c r="V64" s="1731">
        <v>375000000</v>
      </c>
      <c r="W64" s="924" t="s">
        <v>970</v>
      </c>
      <c r="X64" s="1527" t="s">
        <v>971</v>
      </c>
      <c r="Y64" s="2466"/>
      <c r="Z64" s="2466"/>
      <c r="AA64" s="2466"/>
      <c r="AB64" s="2466"/>
      <c r="AC64" s="2466"/>
      <c r="AD64" s="2466"/>
      <c r="AE64" s="2466"/>
      <c r="AF64" s="2466"/>
      <c r="AG64" s="2466"/>
      <c r="AH64" s="2466"/>
      <c r="AI64" s="2466"/>
      <c r="AJ64" s="2466"/>
      <c r="AK64" s="2466"/>
      <c r="AL64" s="2466"/>
      <c r="AM64" s="2466"/>
      <c r="AN64" s="2466"/>
      <c r="AO64" s="2514"/>
      <c r="AP64" s="2514"/>
      <c r="AQ64" s="2517"/>
      <c r="AR64" s="361"/>
      <c r="AS64" s="361"/>
      <c r="AT64" s="361"/>
      <c r="AU64" s="361"/>
    </row>
    <row r="65" spans="1:47" s="433" customFormat="1" ht="42" customHeight="1" x14ac:dyDescent="0.2">
      <c r="A65" s="868"/>
      <c r="B65" s="869"/>
      <c r="C65" s="870"/>
      <c r="D65" s="2456"/>
      <c r="E65" s="2457"/>
      <c r="F65" s="2457"/>
      <c r="G65" s="2196"/>
      <c r="H65" s="2196"/>
      <c r="I65" s="2198"/>
      <c r="J65" s="2532"/>
      <c r="K65" s="2533"/>
      <c r="L65" s="2535"/>
      <c r="M65" s="2537"/>
      <c r="N65" s="2537"/>
      <c r="O65" s="2202"/>
      <c r="P65" s="2474"/>
      <c r="Q65" s="2538"/>
      <c r="R65" s="2459"/>
      <c r="S65" s="2461"/>
      <c r="T65" s="2462"/>
      <c r="U65" s="1160" t="s">
        <v>1072</v>
      </c>
      <c r="V65" s="1728">
        <v>200000000</v>
      </c>
      <c r="W65" s="924" t="s">
        <v>970</v>
      </c>
      <c r="X65" s="1527" t="s">
        <v>971</v>
      </c>
      <c r="Y65" s="2466"/>
      <c r="Z65" s="2466"/>
      <c r="AA65" s="2466"/>
      <c r="AB65" s="2466"/>
      <c r="AC65" s="2466"/>
      <c r="AD65" s="2466"/>
      <c r="AE65" s="2466"/>
      <c r="AF65" s="2466"/>
      <c r="AG65" s="2466"/>
      <c r="AH65" s="2466"/>
      <c r="AI65" s="2466"/>
      <c r="AJ65" s="2466"/>
      <c r="AK65" s="2466"/>
      <c r="AL65" s="2466"/>
      <c r="AM65" s="2466"/>
      <c r="AN65" s="2466"/>
      <c r="AO65" s="2514"/>
      <c r="AP65" s="2514"/>
      <c r="AQ65" s="2517"/>
      <c r="AR65" s="361"/>
      <c r="AS65" s="361"/>
      <c r="AT65" s="361"/>
      <c r="AU65" s="361"/>
    </row>
    <row r="66" spans="1:47" s="433" customFormat="1" ht="60" customHeight="1" x14ac:dyDescent="0.2">
      <c r="A66" s="868"/>
      <c r="B66" s="869"/>
      <c r="C66" s="870"/>
      <c r="D66" s="2456"/>
      <c r="E66" s="2457"/>
      <c r="F66" s="2457"/>
      <c r="G66" s="2196"/>
      <c r="H66" s="2196"/>
      <c r="I66" s="2196"/>
      <c r="J66" s="2536">
        <v>62</v>
      </c>
      <c r="K66" s="2474" t="s">
        <v>1073</v>
      </c>
      <c r="L66" s="2284" t="s">
        <v>1074</v>
      </c>
      <c r="M66" s="2201">
        <v>2</v>
      </c>
      <c r="N66" s="2196" t="s">
        <v>1075</v>
      </c>
      <c r="O66" s="2202"/>
      <c r="P66" s="2474"/>
      <c r="Q66" s="2479">
        <f>+(V66)/R43</f>
        <v>1.3744905493159086E-2</v>
      </c>
      <c r="R66" s="2459"/>
      <c r="S66" s="2461"/>
      <c r="T66" s="2463"/>
      <c r="U66" s="2525" t="s">
        <v>1076</v>
      </c>
      <c r="V66" s="2526">
        <v>75000000</v>
      </c>
      <c r="W66" s="2528">
        <v>20</v>
      </c>
      <c r="X66" s="2529" t="s">
        <v>61</v>
      </c>
      <c r="Y66" s="2466"/>
      <c r="Z66" s="2466"/>
      <c r="AA66" s="2466"/>
      <c r="AB66" s="2466"/>
      <c r="AC66" s="2466"/>
      <c r="AD66" s="2466"/>
      <c r="AE66" s="2466"/>
      <c r="AF66" s="2466"/>
      <c r="AG66" s="2466"/>
      <c r="AH66" s="2466"/>
      <c r="AI66" s="2466"/>
      <c r="AJ66" s="2466"/>
      <c r="AK66" s="2466"/>
      <c r="AL66" s="2466"/>
      <c r="AM66" s="2466"/>
      <c r="AN66" s="2466"/>
      <c r="AO66" s="2514"/>
      <c r="AP66" s="2514"/>
      <c r="AQ66" s="2517"/>
    </row>
    <row r="67" spans="1:47" s="433" customFormat="1" ht="30" customHeight="1" x14ac:dyDescent="0.2">
      <c r="A67" s="868"/>
      <c r="B67" s="869"/>
      <c r="C67" s="870"/>
      <c r="D67" s="2456"/>
      <c r="E67" s="2457"/>
      <c r="F67" s="2457"/>
      <c r="G67" s="2196"/>
      <c r="H67" s="2196"/>
      <c r="I67" s="2196"/>
      <c r="J67" s="2536"/>
      <c r="K67" s="2285"/>
      <c r="L67" s="2474"/>
      <c r="M67" s="2202"/>
      <c r="N67" s="2196"/>
      <c r="O67" s="2202"/>
      <c r="P67" s="2474"/>
      <c r="Q67" s="2480"/>
      <c r="R67" s="2459"/>
      <c r="S67" s="2461"/>
      <c r="T67" s="2463"/>
      <c r="U67" s="2525"/>
      <c r="V67" s="2527"/>
      <c r="W67" s="2528"/>
      <c r="X67" s="2530"/>
      <c r="Y67" s="2466"/>
      <c r="Z67" s="2466"/>
      <c r="AA67" s="2466"/>
      <c r="AB67" s="2466"/>
      <c r="AC67" s="2466"/>
      <c r="AD67" s="2466"/>
      <c r="AE67" s="2466"/>
      <c r="AF67" s="2466"/>
      <c r="AG67" s="2466"/>
      <c r="AH67" s="2466"/>
      <c r="AI67" s="2466"/>
      <c r="AJ67" s="2466"/>
      <c r="AK67" s="2466"/>
      <c r="AL67" s="2466"/>
      <c r="AM67" s="2466"/>
      <c r="AN67" s="2466"/>
      <c r="AO67" s="2514"/>
      <c r="AP67" s="2514"/>
      <c r="AQ67" s="2517"/>
    </row>
    <row r="68" spans="1:47" s="433" customFormat="1" ht="83.25" customHeight="1" thickBot="1" x14ac:dyDescent="0.25">
      <c r="A68" s="868"/>
      <c r="B68" s="869"/>
      <c r="C68" s="870"/>
      <c r="D68" s="2456"/>
      <c r="E68" s="2457"/>
      <c r="F68" s="2457"/>
      <c r="G68" s="2471"/>
      <c r="H68" s="2471"/>
      <c r="I68" s="2471"/>
      <c r="J68" s="1701">
        <v>63</v>
      </c>
      <c r="K68" s="1702" t="s">
        <v>1077</v>
      </c>
      <c r="L68" s="1702" t="s">
        <v>1078</v>
      </c>
      <c r="M68" s="1703">
        <v>250</v>
      </c>
      <c r="N68" s="1703" t="s">
        <v>1075</v>
      </c>
      <c r="O68" s="2478"/>
      <c r="P68" s="2476"/>
      <c r="Q68" s="1704">
        <f>+(V68)/R43</f>
        <v>0.12875240856675133</v>
      </c>
      <c r="R68" s="2459"/>
      <c r="S68" s="2461"/>
      <c r="T68" s="2464"/>
      <c r="U68" s="1737" t="s">
        <v>1079</v>
      </c>
      <c r="V68" s="1730">
        <v>702546165</v>
      </c>
      <c r="W68" s="1713" t="s">
        <v>970</v>
      </c>
      <c r="X68" s="1714" t="s">
        <v>2038</v>
      </c>
      <c r="Y68" s="2467"/>
      <c r="Z68" s="2467"/>
      <c r="AA68" s="2467"/>
      <c r="AB68" s="2467"/>
      <c r="AC68" s="2467"/>
      <c r="AD68" s="2467"/>
      <c r="AE68" s="2467"/>
      <c r="AF68" s="2467"/>
      <c r="AG68" s="2467"/>
      <c r="AH68" s="2467"/>
      <c r="AI68" s="2467"/>
      <c r="AJ68" s="2467"/>
      <c r="AK68" s="2467"/>
      <c r="AL68" s="2467"/>
      <c r="AM68" s="2467"/>
      <c r="AN68" s="2467"/>
      <c r="AO68" s="2515"/>
      <c r="AP68" s="2515">
        <v>43100</v>
      </c>
      <c r="AQ68" s="2518"/>
    </row>
    <row r="69" spans="1:47" ht="30.75" customHeight="1" thickBot="1" x14ac:dyDescent="0.25">
      <c r="A69" s="1705"/>
      <c r="B69" s="1706"/>
      <c r="C69" s="1706"/>
      <c r="D69" s="1706"/>
      <c r="E69" s="1706"/>
      <c r="F69" s="1706"/>
      <c r="G69" s="1706"/>
      <c r="H69" s="1706"/>
      <c r="I69" s="1706"/>
      <c r="J69" s="1707"/>
      <c r="K69" s="1706"/>
      <c r="L69" s="1708"/>
      <c r="M69" s="1709"/>
      <c r="N69" s="1709"/>
      <c r="O69" s="1710"/>
      <c r="P69" s="1711"/>
      <c r="Q69" s="1712"/>
      <c r="R69" s="1700">
        <f>SUM(R11:R68)</f>
        <v>9562689012</v>
      </c>
      <c r="S69" s="1715"/>
      <c r="T69" s="388"/>
      <c r="U69" s="388"/>
      <c r="V69" s="1700">
        <f>SUM(V11:V68)</f>
        <v>9562689012</v>
      </c>
      <c r="W69" s="1716"/>
      <c r="X69" s="1539"/>
      <c r="Y69" s="1716"/>
      <c r="Z69" s="1717"/>
      <c r="AA69" s="1717"/>
      <c r="AB69" s="1717"/>
      <c r="AC69" s="1717"/>
      <c r="AD69" s="1717"/>
      <c r="AE69" s="1717"/>
      <c r="AF69" s="1717"/>
      <c r="AG69" s="1717"/>
      <c r="AH69" s="1717"/>
      <c r="AI69" s="1717"/>
      <c r="AJ69" s="1717"/>
      <c r="AK69" s="1717"/>
      <c r="AL69" s="1717"/>
      <c r="AM69" s="1717"/>
      <c r="AN69" s="1718"/>
      <c r="AO69" s="1718"/>
      <c r="AP69" s="1718"/>
      <c r="AQ69" s="1719"/>
    </row>
    <row r="70" spans="1:47" ht="27" customHeight="1" x14ac:dyDescent="0.2">
      <c r="O70" s="1538"/>
      <c r="S70" s="232"/>
      <c r="T70" s="232"/>
      <c r="U70" s="232"/>
      <c r="X70" s="1324"/>
    </row>
    <row r="71" spans="1:47" ht="27" customHeight="1" x14ac:dyDescent="0.2">
      <c r="O71" s="1538"/>
      <c r="S71" s="232"/>
      <c r="T71" s="232"/>
      <c r="U71" s="232"/>
      <c r="X71" s="28"/>
    </row>
    <row r="72" spans="1:47" ht="27" customHeight="1" x14ac:dyDescent="0.25">
      <c r="D72" s="435" t="s">
        <v>2042</v>
      </c>
      <c r="E72" s="435"/>
      <c r="F72" s="435"/>
      <c r="X72" s="28"/>
    </row>
    <row r="73" spans="1:47" ht="15" customHeight="1" x14ac:dyDescent="0.2">
      <c r="D73" s="426" t="s">
        <v>1080</v>
      </c>
      <c r="X73" s="28"/>
    </row>
    <row r="74" spans="1:47" ht="13.5" customHeight="1" x14ac:dyDescent="0.2">
      <c r="W74" s="46"/>
      <c r="X74" s="28"/>
    </row>
    <row r="78" spans="1:47" ht="15" customHeight="1" x14ac:dyDescent="0.2">
      <c r="X78" s="1324"/>
    </row>
    <row r="79" spans="1:47" ht="15.75" customHeight="1" x14ac:dyDescent="0.2">
      <c r="X79" s="1324"/>
    </row>
  </sheetData>
  <sheetProtection algorithmName="SHA-512" hashValue="AKHf2r/ATuc+6r8E8cikimJATvR1pQS0GjZphU8ZLBrs/Qzi4M0/1puwZIm1HuRiDNoOSIY3AWxWT0rRov+26Q==" saltValue="qYbHULfvhKEzo6P7aWzuJQ==" spinCount="100000" sheet="1" objects="1" scenarios="1"/>
  <mergeCells count="271">
    <mergeCell ref="AI16:AI17"/>
    <mergeCell ref="AP16:AP17"/>
    <mergeCell ref="AJ16:AJ17"/>
    <mergeCell ref="J66:J67"/>
    <mergeCell ref="L66:L67"/>
    <mergeCell ref="M66:M67"/>
    <mergeCell ref="N66:N67"/>
    <mergeCell ref="AD43:AD68"/>
    <mergeCell ref="AE43:AE68"/>
    <mergeCell ref="AF43:AF68"/>
    <mergeCell ref="AG43:AG68"/>
    <mergeCell ref="Z43:Z68"/>
    <mergeCell ref="AA43:AA68"/>
    <mergeCell ref="Q66:Q67"/>
    <mergeCell ref="M54:M65"/>
    <mergeCell ref="N54:N65"/>
    <mergeCell ref="Q54:Q65"/>
    <mergeCell ref="AB43:AB68"/>
    <mergeCell ref="AC43:AC68"/>
    <mergeCell ref="AK43:AK68"/>
    <mergeCell ref="AL43:AL68"/>
    <mergeCell ref="P27:P41"/>
    <mergeCell ref="Q27:Q41"/>
    <mergeCell ref="K66:K67"/>
    <mergeCell ref="U66:U67"/>
    <mergeCell ref="V66:V67"/>
    <mergeCell ref="W66:W67"/>
    <mergeCell ref="X66:X67"/>
    <mergeCell ref="R21:R23"/>
    <mergeCell ref="AB27:AB41"/>
    <mergeCell ref="AC27:AC41"/>
    <mergeCell ref="T21:T22"/>
    <mergeCell ref="J54:J65"/>
    <mergeCell ref="K54:K65"/>
    <mergeCell ref="L54:L65"/>
    <mergeCell ref="AQ27:AQ41"/>
    <mergeCell ref="AQ12:AQ23"/>
    <mergeCell ref="AJ14:AJ15"/>
    <mergeCell ref="AK14:AK15"/>
    <mergeCell ref="AL14:AL15"/>
    <mergeCell ref="AM14:AM15"/>
    <mergeCell ref="AN14:AN15"/>
    <mergeCell ref="AO14:AO15"/>
    <mergeCell ref="AP14:AP15"/>
    <mergeCell ref="AK16:AK17"/>
    <mergeCell ref="AN21:AN23"/>
    <mergeCell ref="AL16:AL17"/>
    <mergeCell ref="AM16:AM17"/>
    <mergeCell ref="AN16:AN17"/>
    <mergeCell ref="AO21:AO23"/>
    <mergeCell ref="AO16:AO17"/>
    <mergeCell ref="AO19:AO20"/>
    <mergeCell ref="AK21:AK23"/>
    <mergeCell ref="AO12:AO13"/>
    <mergeCell ref="AP12:AP13"/>
    <mergeCell ref="AN27:AN41"/>
    <mergeCell ref="AP19:AP20"/>
    <mergeCell ref="AO27:AO41"/>
    <mergeCell ref="AP27:AP41"/>
    <mergeCell ref="AM43:AM68"/>
    <mergeCell ref="AN43:AN68"/>
    <mergeCell ref="AO43:AO68"/>
    <mergeCell ref="AP43:AP68"/>
    <mergeCell ref="AQ43:AQ68"/>
    <mergeCell ref="AH43:AH68"/>
    <mergeCell ref="AI43:AI68"/>
    <mergeCell ref="AJ43:AJ68"/>
    <mergeCell ref="S21:S23"/>
    <mergeCell ref="Y21:Y23"/>
    <mergeCell ref="Z21:Z23"/>
    <mergeCell ref="AD21:AD23"/>
    <mergeCell ref="AE21:AE23"/>
    <mergeCell ref="AF21:AF23"/>
    <mergeCell ref="AG21:AG23"/>
    <mergeCell ref="T27:T41"/>
    <mergeCell ref="Y27:Y41"/>
    <mergeCell ref="Z27:Z41"/>
    <mergeCell ref="AA27:AA41"/>
    <mergeCell ref="AC21:AC23"/>
    <mergeCell ref="AA21:AA23"/>
    <mergeCell ref="AB21:AB23"/>
    <mergeCell ref="AL21:AL23"/>
    <mergeCell ref="AM21:AM23"/>
    <mergeCell ref="S14:S15"/>
    <mergeCell ref="A25:C41"/>
    <mergeCell ref="E25:L25"/>
    <mergeCell ref="D26:F41"/>
    <mergeCell ref="G27:I41"/>
    <mergeCell ref="J27:J41"/>
    <mergeCell ref="K27:K41"/>
    <mergeCell ref="L27:L41"/>
    <mergeCell ref="M27:M41"/>
    <mergeCell ref="O27:O41"/>
    <mergeCell ref="R27:R41"/>
    <mergeCell ref="S27:S41"/>
    <mergeCell ref="L14:L15"/>
    <mergeCell ref="R14:R15"/>
    <mergeCell ref="L16:L17"/>
    <mergeCell ref="M16:M17"/>
    <mergeCell ref="N16:N17"/>
    <mergeCell ref="O16:O17"/>
    <mergeCell ref="P16:P17"/>
    <mergeCell ref="Q16:Q17"/>
    <mergeCell ref="M14:M15"/>
    <mergeCell ref="N14:N15"/>
    <mergeCell ref="O14:O15"/>
    <mergeCell ref="P14:P15"/>
    <mergeCell ref="AB16:AB17"/>
    <mergeCell ref="AC16:AC17"/>
    <mergeCell ref="AD16:AD17"/>
    <mergeCell ref="AE16:AE17"/>
    <mergeCell ref="AF16:AF17"/>
    <mergeCell ref="AG16:AG17"/>
    <mergeCell ref="AH16:AH17"/>
    <mergeCell ref="U14:U15"/>
    <mergeCell ref="V14:V15"/>
    <mergeCell ref="X14:X15"/>
    <mergeCell ref="Y14:Y15"/>
    <mergeCell ref="Z14:Z15"/>
    <mergeCell ref="Y16:Y17"/>
    <mergeCell ref="Z16:Z17"/>
    <mergeCell ref="AA16:AA17"/>
    <mergeCell ref="AB14:AB15"/>
    <mergeCell ref="AC14:AC15"/>
    <mergeCell ref="AD14:AD15"/>
    <mergeCell ref="AE14:AE15"/>
    <mergeCell ref="AF14:AF15"/>
    <mergeCell ref="AG14:AG15"/>
    <mergeCell ref="AH14:AH15"/>
    <mergeCell ref="W14:W15"/>
    <mergeCell ref="A1:AO4"/>
    <mergeCell ref="A5:M6"/>
    <mergeCell ref="N5:AQ5"/>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K7:AM7"/>
    <mergeCell ref="AO7:AO8"/>
    <mergeCell ref="AP7:AP8"/>
    <mergeCell ref="AQ7:AQ8"/>
    <mergeCell ref="U7:U8"/>
    <mergeCell ref="V7:V8"/>
    <mergeCell ref="X7:X8"/>
    <mergeCell ref="Y7:Z7"/>
    <mergeCell ref="AA7:AD7"/>
    <mergeCell ref="A10:C23"/>
    <mergeCell ref="D11:F23"/>
    <mergeCell ref="G12:I13"/>
    <mergeCell ref="J12:J13"/>
    <mergeCell ref="K12:K13"/>
    <mergeCell ref="G14:I15"/>
    <mergeCell ref="J14:J15"/>
    <mergeCell ref="K14:K15"/>
    <mergeCell ref="G16:I17"/>
    <mergeCell ref="J16:J17"/>
    <mergeCell ref="K16:K17"/>
    <mergeCell ref="G18:I18"/>
    <mergeCell ref="G21:I23"/>
    <mergeCell ref="J21:J23"/>
    <mergeCell ref="K21:K23"/>
    <mergeCell ref="AC12:AC13"/>
    <mergeCell ref="AD12:AD13"/>
    <mergeCell ref="AE12:AE13"/>
    <mergeCell ref="AI14:AI15"/>
    <mergeCell ref="AA14:AA15"/>
    <mergeCell ref="Y6:AM6"/>
    <mergeCell ref="AJ12:AJ13"/>
    <mergeCell ref="AK12:AK13"/>
    <mergeCell ref="AL12:AL13"/>
    <mergeCell ref="AM12:AM13"/>
    <mergeCell ref="AN12:AN13"/>
    <mergeCell ref="Z12:Z13"/>
    <mergeCell ref="AF12:AF13"/>
    <mergeCell ref="AG12:AG13"/>
    <mergeCell ref="AH12:AH13"/>
    <mergeCell ref="AI12:AI13"/>
    <mergeCell ref="AA12:AA13"/>
    <mergeCell ref="AB12:AB13"/>
    <mergeCell ref="AN7:AN8"/>
    <mergeCell ref="L12:L13"/>
    <mergeCell ref="M12:M13"/>
    <mergeCell ref="R12:R13"/>
    <mergeCell ref="O12:O13"/>
    <mergeCell ref="P12:P13"/>
    <mergeCell ref="Q12:Q13"/>
    <mergeCell ref="S12:S13"/>
    <mergeCell ref="U12:U13"/>
    <mergeCell ref="Y12:Y13"/>
    <mergeCell ref="D42:F68"/>
    <mergeCell ref="R43:R68"/>
    <mergeCell ref="S43:S68"/>
    <mergeCell ref="T43:T68"/>
    <mergeCell ref="Y43:Y68"/>
    <mergeCell ref="U16:U17"/>
    <mergeCell ref="V16:V17"/>
    <mergeCell ref="W16:W17"/>
    <mergeCell ref="X16:X17"/>
    <mergeCell ref="S16:S17"/>
    <mergeCell ref="R16:R17"/>
    <mergeCell ref="R19:R20"/>
    <mergeCell ref="S19:S20"/>
    <mergeCell ref="G43:I68"/>
    <mergeCell ref="J43:J53"/>
    <mergeCell ref="K43:K53"/>
    <mergeCell ref="L43:L53"/>
    <mergeCell ref="M43:M53"/>
    <mergeCell ref="N43:N53"/>
    <mergeCell ref="O43:O68"/>
    <mergeCell ref="P43:P68"/>
    <mergeCell ref="Q43:Q53"/>
    <mergeCell ref="G19:I20"/>
    <mergeCell ref="J19:J20"/>
    <mergeCell ref="Q14:Q15"/>
    <mergeCell ref="K19:K20"/>
    <mergeCell ref="L19:L20"/>
    <mergeCell ref="M19:M20"/>
    <mergeCell ref="N19:N20"/>
    <mergeCell ref="O19:O20"/>
    <mergeCell ref="P19:P20"/>
    <mergeCell ref="Q19:Q20"/>
    <mergeCell ref="L21:L23"/>
    <mergeCell ref="M21:M23"/>
    <mergeCell ref="N21:N23"/>
    <mergeCell ref="O21:O23"/>
    <mergeCell ref="P21:P23"/>
    <mergeCell ref="Q21:Q23"/>
    <mergeCell ref="Y19:Y20"/>
    <mergeCell ref="Z19:Z20"/>
    <mergeCell ref="AA19:AA20"/>
    <mergeCell ref="AB19:AB20"/>
    <mergeCell ref="AC19:AC20"/>
    <mergeCell ref="AD19:AD20"/>
    <mergeCell ref="AE19:AE20"/>
    <mergeCell ref="AF19:AF20"/>
    <mergeCell ref="AG19:AG20"/>
    <mergeCell ref="AD27:AD41"/>
    <mergeCell ref="AE27:AE41"/>
    <mergeCell ref="AF27:AF41"/>
    <mergeCell ref="AG27:AG41"/>
    <mergeCell ref="AH27:AH41"/>
    <mergeCell ref="AI27:AI41"/>
    <mergeCell ref="AJ27:AJ41"/>
    <mergeCell ref="AK27:AK41"/>
    <mergeCell ref="AL27:AL41"/>
    <mergeCell ref="AM27:AM41"/>
    <mergeCell ref="AP21:AP23"/>
    <mergeCell ref="AH19:AH20"/>
    <mergeCell ref="AI19:AI20"/>
    <mergeCell ref="AJ19:AJ20"/>
    <mergeCell ref="AK19:AK20"/>
    <mergeCell ref="AL19:AL20"/>
    <mergeCell ref="AM19:AM20"/>
    <mergeCell ref="AN19:AN20"/>
    <mergeCell ref="AH21:AH23"/>
    <mergeCell ref="AI21:AI23"/>
    <mergeCell ref="AJ21:AJ23"/>
  </mergeCells>
  <phoneticPr fontId="12"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BK126"/>
  <sheetViews>
    <sheetView showGridLines="0" topLeftCell="A2" zoomScale="60" zoomScaleNormal="60" workbookViewId="0">
      <selection activeCell="A8" sqref="A8:A9"/>
    </sheetView>
  </sheetViews>
  <sheetFormatPr baseColWidth="10" defaultColWidth="11.42578125" defaultRowHeight="27" customHeight="1" x14ac:dyDescent="0.2"/>
  <cols>
    <col min="1" max="1" width="16.5703125" style="24" customWidth="1"/>
    <col min="2" max="2" width="19.28515625" style="1" customWidth="1"/>
    <col min="3" max="3" width="18.5703125" style="1" customWidth="1"/>
    <col min="4" max="4" width="17.85546875" style="1" customWidth="1"/>
    <col min="5" max="5" width="15" style="1" customWidth="1"/>
    <col min="6" max="6" width="17.85546875" style="1" customWidth="1"/>
    <col min="7" max="7" width="19.7109375" style="1" customWidth="1"/>
    <col min="8" max="8" width="14.5703125" style="1" customWidth="1"/>
    <col min="9" max="9" width="13.28515625" style="1" customWidth="1"/>
    <col min="10" max="10" width="13.42578125" style="1" customWidth="1"/>
    <col min="11" max="11" width="54.7109375" style="237" customWidth="1"/>
    <col min="12" max="12" width="38.7109375" style="400" customWidth="1"/>
    <col min="13" max="13" width="17.28515625" style="8" hidden="1" customWidth="1"/>
    <col min="14" max="14" width="41.7109375" style="400" customWidth="1"/>
    <col min="15" max="15" width="19.42578125" style="26" customWidth="1"/>
    <col min="16" max="16" width="29.5703125" style="25" customWidth="1"/>
    <col min="17" max="17" width="15" style="27" customWidth="1"/>
    <col min="18" max="18" width="29.85546875" style="30" customWidth="1"/>
    <col min="19" max="19" width="35.140625" style="25" customWidth="1"/>
    <col min="20" max="20" width="37.42578125" style="25" customWidth="1"/>
    <col min="21" max="21" width="61.28515625" style="237" customWidth="1"/>
    <col min="22" max="22" width="27.140625" style="1467" customWidth="1"/>
    <col min="23" max="23" width="19.28515625" style="28" customWidth="1"/>
    <col min="24" max="24" width="21.85546875" style="167" customWidth="1"/>
    <col min="25" max="25" width="13.42578125" style="1" customWidth="1"/>
    <col min="26" max="26" width="11.42578125" style="1" customWidth="1"/>
    <col min="27" max="27" width="9.28515625" style="1" bestFit="1" customWidth="1"/>
    <col min="28" max="28" width="11.140625" style="1" customWidth="1"/>
    <col min="29" max="29" width="9.7109375" style="1" customWidth="1"/>
    <col min="30" max="30" width="10.140625" style="1" customWidth="1"/>
    <col min="31" max="32" width="10" style="1" customWidth="1"/>
    <col min="33" max="39" width="10.85546875" style="1" customWidth="1"/>
    <col min="40" max="40" width="13.85546875" style="1" customWidth="1"/>
    <col min="41" max="41" width="25" style="147" customWidth="1"/>
    <col min="42" max="42" width="24.5703125" style="29" customWidth="1"/>
    <col min="43" max="43" width="25.5703125" style="1525" customWidth="1"/>
    <col min="44" max="16384" width="11.42578125" style="1"/>
  </cols>
  <sheetData>
    <row r="1" spans="1:63" ht="16.5" hidden="1" customHeight="1" x14ac:dyDescent="0.2">
      <c r="A1" s="2405" t="s">
        <v>1992</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406"/>
      <c r="AP1" s="414" t="s">
        <v>0</v>
      </c>
      <c r="AQ1" s="1587" t="s">
        <v>1</v>
      </c>
      <c r="AR1" s="8"/>
      <c r="AS1" s="8"/>
      <c r="AT1" s="8"/>
      <c r="AU1" s="8"/>
      <c r="AV1" s="8"/>
      <c r="AW1" s="8"/>
      <c r="AX1" s="8"/>
      <c r="AY1" s="8"/>
      <c r="AZ1" s="8"/>
      <c r="BA1" s="8"/>
      <c r="BB1" s="8"/>
      <c r="BC1" s="8"/>
      <c r="BD1" s="8"/>
      <c r="BE1" s="8"/>
      <c r="BF1" s="8"/>
      <c r="BG1" s="8"/>
      <c r="BH1" s="8"/>
      <c r="BI1" s="8"/>
      <c r="BJ1" s="8"/>
      <c r="BK1" s="8"/>
    </row>
    <row r="2" spans="1:63" ht="26.25" customHeight="1" x14ac:dyDescent="0.2">
      <c r="A2" s="2407"/>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380"/>
      <c r="AP2" s="925" t="s">
        <v>2</v>
      </c>
      <c r="AQ2" s="1588" t="s">
        <v>77</v>
      </c>
      <c r="AR2" s="8"/>
      <c r="AS2" s="8"/>
      <c r="AT2" s="8"/>
      <c r="AU2" s="8"/>
      <c r="AV2" s="8"/>
      <c r="AW2" s="8"/>
      <c r="AX2" s="8"/>
      <c r="AY2" s="8"/>
      <c r="AZ2" s="8"/>
      <c r="BA2" s="8"/>
      <c r="BB2" s="8"/>
      <c r="BC2" s="8"/>
      <c r="BD2" s="8"/>
      <c r="BE2" s="8"/>
      <c r="BF2" s="8"/>
      <c r="BG2" s="8"/>
      <c r="BH2" s="8"/>
      <c r="BI2" s="8"/>
      <c r="BJ2" s="8"/>
      <c r="BK2" s="8"/>
    </row>
    <row r="3" spans="1:63" ht="13.5" customHeight="1" x14ac:dyDescent="0.2">
      <c r="A3" s="2407"/>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380"/>
      <c r="AP3" s="926" t="s">
        <v>4</v>
      </c>
      <c r="AQ3" s="1588" t="s">
        <v>5</v>
      </c>
      <c r="AR3" s="8"/>
      <c r="AS3" s="8"/>
      <c r="AT3" s="8"/>
      <c r="AU3" s="8"/>
      <c r="AV3" s="8"/>
      <c r="AW3" s="8"/>
      <c r="AX3" s="8"/>
      <c r="AY3" s="8"/>
      <c r="AZ3" s="8"/>
      <c r="BA3" s="8"/>
      <c r="BB3" s="8"/>
      <c r="BC3" s="8"/>
      <c r="BD3" s="8"/>
      <c r="BE3" s="8"/>
      <c r="BF3" s="8"/>
      <c r="BG3" s="8"/>
      <c r="BH3" s="8"/>
      <c r="BI3" s="8"/>
      <c r="BJ3" s="8"/>
      <c r="BK3" s="8"/>
    </row>
    <row r="4" spans="1:63" ht="15" customHeight="1" x14ac:dyDescent="0.2">
      <c r="A4" s="2408"/>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381"/>
      <c r="AP4" s="926" t="s">
        <v>6</v>
      </c>
      <c r="AQ4" s="1589" t="s">
        <v>7</v>
      </c>
      <c r="AR4" s="8"/>
      <c r="AS4" s="8"/>
      <c r="AT4" s="8"/>
      <c r="AU4" s="8"/>
      <c r="AV4" s="8"/>
      <c r="AW4" s="8"/>
      <c r="AX4" s="8"/>
      <c r="AY4" s="8"/>
      <c r="AZ4" s="8"/>
      <c r="BA4" s="8"/>
      <c r="BB4" s="8"/>
      <c r="BC4" s="8"/>
      <c r="BD4" s="8"/>
      <c r="BE4" s="8"/>
      <c r="BF4" s="8"/>
      <c r="BG4" s="8"/>
      <c r="BH4" s="8"/>
      <c r="BI4" s="8"/>
      <c r="BJ4" s="8"/>
      <c r="BK4" s="8"/>
    </row>
    <row r="5" spans="1:63" ht="18.75" customHeight="1" x14ac:dyDescent="0.2">
      <c r="A5" s="2409" t="s">
        <v>8</v>
      </c>
      <c r="B5" s="2382"/>
      <c r="C5" s="2382"/>
      <c r="D5" s="2382"/>
      <c r="E5" s="2382"/>
      <c r="F5" s="2382"/>
      <c r="G5" s="2382"/>
      <c r="H5" s="2382"/>
      <c r="I5" s="2382"/>
      <c r="J5" s="2382"/>
      <c r="K5" s="2382"/>
      <c r="L5" s="2382"/>
      <c r="M5" s="2382"/>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412"/>
      <c r="AR5" s="8"/>
      <c r="AS5" s="8"/>
      <c r="AT5" s="8"/>
      <c r="AU5" s="8"/>
      <c r="AV5" s="8"/>
      <c r="AW5" s="8"/>
      <c r="AX5" s="8"/>
      <c r="AY5" s="8"/>
      <c r="AZ5" s="8"/>
      <c r="BA5" s="8"/>
      <c r="BB5" s="8"/>
      <c r="BC5" s="8"/>
      <c r="BD5" s="8"/>
      <c r="BE5" s="8"/>
      <c r="BF5" s="8"/>
      <c r="BG5" s="8"/>
      <c r="BH5" s="8"/>
      <c r="BI5" s="8"/>
      <c r="BJ5" s="8"/>
      <c r="BK5" s="8"/>
    </row>
    <row r="6" spans="1:63" ht="17.25" customHeight="1" x14ac:dyDescent="0.2">
      <c r="A6" s="2410"/>
      <c r="B6" s="2411"/>
      <c r="C6" s="2411"/>
      <c r="D6" s="2411"/>
      <c r="E6" s="2411"/>
      <c r="F6" s="2411"/>
      <c r="G6" s="2411"/>
      <c r="H6" s="2411"/>
      <c r="I6" s="2411"/>
      <c r="J6" s="2411"/>
      <c r="K6" s="2411"/>
      <c r="L6" s="2411"/>
      <c r="M6" s="2411"/>
      <c r="N6" s="415"/>
      <c r="O6" s="214"/>
      <c r="P6" s="368"/>
      <c r="Q6" s="34"/>
      <c r="R6" s="34"/>
      <c r="S6" s="368"/>
      <c r="T6" s="368"/>
      <c r="U6" s="416"/>
      <c r="V6" s="1448"/>
      <c r="W6" s="34"/>
      <c r="X6" s="1285"/>
      <c r="Y6" s="2413" t="s">
        <v>10</v>
      </c>
      <c r="Z6" s="2411"/>
      <c r="AA6" s="2411"/>
      <c r="AB6" s="2411"/>
      <c r="AC6" s="2411"/>
      <c r="AD6" s="2411"/>
      <c r="AE6" s="2411"/>
      <c r="AF6" s="2411"/>
      <c r="AG6" s="2411"/>
      <c r="AH6" s="2411"/>
      <c r="AI6" s="2411"/>
      <c r="AJ6" s="2411"/>
      <c r="AK6" s="2411"/>
      <c r="AL6" s="2411"/>
      <c r="AM6" s="2414"/>
      <c r="AN6" s="1285"/>
      <c r="AO6" s="34"/>
      <c r="AP6" s="34"/>
      <c r="AQ6" s="1590"/>
      <c r="AR6" s="8"/>
      <c r="AS6" s="8"/>
      <c r="AT6" s="8"/>
      <c r="AU6" s="8"/>
      <c r="AV6" s="8"/>
      <c r="AW6" s="8"/>
      <c r="AX6" s="8"/>
      <c r="AY6" s="8"/>
      <c r="AZ6" s="8"/>
      <c r="BA6" s="8"/>
      <c r="BB6" s="8"/>
      <c r="BC6" s="8"/>
      <c r="BD6" s="8"/>
      <c r="BE6" s="8"/>
      <c r="BF6" s="8"/>
      <c r="BG6" s="8"/>
      <c r="BH6" s="8"/>
      <c r="BI6" s="8"/>
      <c r="BJ6" s="8"/>
      <c r="BK6" s="8"/>
    </row>
    <row r="7" spans="1:63" ht="12" customHeight="1" x14ac:dyDescent="0.2">
      <c r="A7" s="1284"/>
      <c r="B7" s="1285"/>
      <c r="C7" s="1285"/>
      <c r="D7" s="1285"/>
      <c r="E7" s="1285"/>
      <c r="F7" s="1285"/>
      <c r="G7" s="1285"/>
      <c r="H7" s="1285"/>
      <c r="I7" s="1285"/>
      <c r="J7" s="1285"/>
      <c r="K7" s="416"/>
      <c r="L7" s="1285"/>
      <c r="M7" s="1285"/>
      <c r="N7" s="415"/>
      <c r="O7" s="214"/>
      <c r="P7" s="368"/>
      <c r="Q7" s="34"/>
      <c r="R7" s="34"/>
      <c r="S7" s="368"/>
      <c r="T7" s="368"/>
      <c r="U7" s="416"/>
      <c r="V7" s="1448"/>
      <c r="W7" s="34"/>
      <c r="X7" s="1285"/>
      <c r="Y7" s="1286"/>
      <c r="Z7" s="1285"/>
      <c r="AA7" s="1285"/>
      <c r="AB7" s="1285"/>
      <c r="AC7" s="1285"/>
      <c r="AD7" s="1285"/>
      <c r="AE7" s="1285"/>
      <c r="AF7" s="1285"/>
      <c r="AG7" s="1285"/>
      <c r="AH7" s="1285"/>
      <c r="AI7" s="1285"/>
      <c r="AJ7" s="1285"/>
      <c r="AK7" s="1285"/>
      <c r="AL7" s="1285"/>
      <c r="AM7" s="1287"/>
      <c r="AN7" s="1285"/>
      <c r="AO7" s="32"/>
      <c r="AP7" s="32"/>
      <c r="AQ7" s="1590"/>
      <c r="AR7" s="8"/>
      <c r="AS7" s="8"/>
      <c r="AT7" s="8"/>
      <c r="AU7" s="8"/>
      <c r="AV7" s="8"/>
      <c r="AW7" s="8"/>
      <c r="AX7" s="8"/>
      <c r="AY7" s="8"/>
      <c r="AZ7" s="8"/>
      <c r="BA7" s="8"/>
      <c r="BB7" s="8"/>
      <c r="BC7" s="8"/>
      <c r="BD7" s="8"/>
      <c r="BE7" s="8"/>
      <c r="BF7" s="8"/>
      <c r="BG7" s="8"/>
      <c r="BH7" s="8"/>
      <c r="BI7" s="8"/>
      <c r="BJ7" s="8"/>
      <c r="BK7" s="8"/>
    </row>
    <row r="8" spans="1:63" s="48" customFormat="1" ht="16.5" customHeight="1" x14ac:dyDescent="0.25">
      <c r="A8" s="2611" t="s">
        <v>11</v>
      </c>
      <c r="B8" s="2599" t="s">
        <v>12</v>
      </c>
      <c r="C8" s="2599"/>
      <c r="D8" s="2599" t="s">
        <v>11</v>
      </c>
      <c r="E8" s="2599" t="s">
        <v>13</v>
      </c>
      <c r="F8" s="2599"/>
      <c r="G8" s="2599" t="s">
        <v>11</v>
      </c>
      <c r="H8" s="2599" t="s">
        <v>14</v>
      </c>
      <c r="I8" s="2599"/>
      <c r="J8" s="2599" t="s">
        <v>11</v>
      </c>
      <c r="K8" s="2599" t="s">
        <v>15</v>
      </c>
      <c r="L8" s="2599" t="s">
        <v>16</v>
      </c>
      <c r="M8" s="2384" t="s">
        <v>17</v>
      </c>
      <c r="N8" s="2599" t="s">
        <v>18</v>
      </c>
      <c r="O8" s="2599" t="s">
        <v>19</v>
      </c>
      <c r="P8" s="2599" t="s">
        <v>9</v>
      </c>
      <c r="Q8" s="2601" t="s">
        <v>20</v>
      </c>
      <c r="R8" s="2602" t="s">
        <v>21</v>
      </c>
      <c r="S8" s="2599" t="s">
        <v>22</v>
      </c>
      <c r="T8" s="2599" t="s">
        <v>23</v>
      </c>
      <c r="U8" s="2599" t="s">
        <v>24</v>
      </c>
      <c r="V8" s="2618" t="s">
        <v>21</v>
      </c>
      <c r="W8" s="2600" t="s">
        <v>11</v>
      </c>
      <c r="X8" s="2599" t="s">
        <v>26</v>
      </c>
      <c r="Y8" s="2488" t="s">
        <v>27</v>
      </c>
      <c r="Z8" s="2488"/>
      <c r="AA8" s="2489" t="s">
        <v>28</v>
      </c>
      <c r="AB8" s="2489"/>
      <c r="AC8" s="2489"/>
      <c r="AD8" s="2489"/>
      <c r="AE8" s="2616" t="s">
        <v>29</v>
      </c>
      <c r="AF8" s="2616"/>
      <c r="AG8" s="2616"/>
      <c r="AH8" s="2616"/>
      <c r="AI8" s="2616"/>
      <c r="AJ8" s="2616"/>
      <c r="AK8" s="2489" t="s">
        <v>30</v>
      </c>
      <c r="AL8" s="2489"/>
      <c r="AM8" s="2489"/>
      <c r="AN8" s="2612" t="s">
        <v>31</v>
      </c>
      <c r="AO8" s="2499" t="s">
        <v>32</v>
      </c>
      <c r="AP8" s="2499" t="s">
        <v>33</v>
      </c>
      <c r="AQ8" s="2615" t="s">
        <v>34</v>
      </c>
      <c r="AR8" s="417"/>
      <c r="AS8" s="417"/>
      <c r="AT8" s="417"/>
      <c r="AU8" s="417"/>
      <c r="AV8" s="417"/>
      <c r="AW8" s="417"/>
      <c r="AX8" s="417"/>
      <c r="AY8" s="417"/>
      <c r="AZ8" s="417"/>
      <c r="BA8" s="417"/>
      <c r="BB8" s="417"/>
      <c r="BC8" s="417"/>
      <c r="BD8" s="417"/>
      <c r="BE8" s="417"/>
      <c r="BF8" s="417"/>
      <c r="BG8" s="417"/>
      <c r="BH8" s="417"/>
      <c r="BI8" s="417"/>
      <c r="BJ8" s="417"/>
      <c r="BK8" s="417"/>
    </row>
    <row r="9" spans="1:63" s="48" customFormat="1" ht="133.5" customHeight="1" x14ac:dyDescent="0.25">
      <c r="A9" s="2611"/>
      <c r="B9" s="2599"/>
      <c r="C9" s="2599"/>
      <c r="D9" s="2599"/>
      <c r="E9" s="2599"/>
      <c r="F9" s="2599"/>
      <c r="G9" s="2599"/>
      <c r="H9" s="2599"/>
      <c r="I9" s="2599"/>
      <c r="J9" s="2599"/>
      <c r="K9" s="2599"/>
      <c r="L9" s="2599"/>
      <c r="M9" s="2386"/>
      <c r="N9" s="2599"/>
      <c r="O9" s="2599"/>
      <c r="P9" s="2599"/>
      <c r="Q9" s="2601"/>
      <c r="R9" s="2602"/>
      <c r="S9" s="2599"/>
      <c r="T9" s="2599"/>
      <c r="U9" s="2599"/>
      <c r="V9" s="2619"/>
      <c r="W9" s="2600"/>
      <c r="X9" s="2599"/>
      <c r="Y9" s="911" t="s">
        <v>35</v>
      </c>
      <c r="Z9" s="911" t="s">
        <v>36</v>
      </c>
      <c r="AA9" s="911" t="s">
        <v>37</v>
      </c>
      <c r="AB9" s="911" t="s">
        <v>78</v>
      </c>
      <c r="AC9" s="911" t="s">
        <v>280</v>
      </c>
      <c r="AD9" s="911" t="s">
        <v>80</v>
      </c>
      <c r="AE9" s="911" t="s">
        <v>41</v>
      </c>
      <c r="AF9" s="911" t="s">
        <v>42</v>
      </c>
      <c r="AG9" s="911" t="s">
        <v>43</v>
      </c>
      <c r="AH9" s="911" t="s">
        <v>44</v>
      </c>
      <c r="AI9" s="911" t="s">
        <v>45</v>
      </c>
      <c r="AJ9" s="911" t="s">
        <v>46</v>
      </c>
      <c r="AK9" s="911" t="s">
        <v>47</v>
      </c>
      <c r="AL9" s="911" t="s">
        <v>48</v>
      </c>
      <c r="AM9" s="911" t="s">
        <v>49</v>
      </c>
      <c r="AN9" s="2613"/>
      <c r="AO9" s="2614"/>
      <c r="AP9" s="2614"/>
      <c r="AQ9" s="2615"/>
      <c r="AR9" s="417"/>
      <c r="AS9" s="417"/>
      <c r="AT9" s="417"/>
      <c r="AU9" s="417"/>
      <c r="AV9" s="417"/>
      <c r="AW9" s="417"/>
      <c r="AX9" s="417"/>
      <c r="AY9" s="417"/>
      <c r="AZ9" s="417"/>
      <c r="BA9" s="417"/>
      <c r="BB9" s="417"/>
      <c r="BC9" s="417"/>
      <c r="BD9" s="417"/>
      <c r="BE9" s="417"/>
      <c r="BF9" s="417"/>
      <c r="BG9" s="417"/>
      <c r="BH9" s="417"/>
      <c r="BI9" s="417"/>
      <c r="BJ9" s="417"/>
      <c r="BK9" s="417"/>
    </row>
    <row r="10" spans="1:63" ht="30" customHeight="1" x14ac:dyDescent="0.2">
      <c r="A10" s="927">
        <v>4</v>
      </c>
      <c r="B10" s="37" t="s">
        <v>281</v>
      </c>
      <c r="C10" s="37"/>
      <c r="D10" s="1106"/>
      <c r="E10" s="1106"/>
      <c r="F10" s="1106"/>
      <c r="G10" s="1106"/>
      <c r="H10" s="1106"/>
      <c r="I10" s="1106"/>
      <c r="J10" s="1107"/>
      <c r="K10" s="1108"/>
      <c r="L10" s="1109"/>
      <c r="M10" s="1106"/>
      <c r="N10" s="1110"/>
      <c r="O10" s="1107"/>
      <c r="P10" s="1109"/>
      <c r="Q10" s="1111"/>
      <c r="R10" s="1112"/>
      <c r="S10" s="1109"/>
      <c r="T10" s="1108"/>
      <c r="U10" s="1108"/>
      <c r="V10" s="1449"/>
      <c r="W10" s="1113"/>
      <c r="X10" s="1114"/>
      <c r="Y10" s="1106"/>
      <c r="Z10" s="1106"/>
      <c r="AA10" s="1106"/>
      <c r="AB10" s="1106"/>
      <c r="AC10" s="1106"/>
      <c r="AD10" s="1106"/>
      <c r="AE10" s="1106"/>
      <c r="AF10" s="1106"/>
      <c r="AG10" s="1106"/>
      <c r="AH10" s="1106"/>
      <c r="AI10" s="1106"/>
      <c r="AJ10" s="1106"/>
      <c r="AK10" s="1115"/>
      <c r="AL10" s="1115"/>
      <c r="AM10" s="1109"/>
      <c r="AN10" s="1109"/>
      <c r="AO10" s="1109"/>
      <c r="AP10" s="1109"/>
      <c r="AQ10" s="1591"/>
      <c r="AR10" s="426"/>
      <c r="AS10" s="426"/>
      <c r="AT10" s="426"/>
      <c r="AU10" s="426"/>
      <c r="AV10" s="426"/>
      <c r="AW10" s="426"/>
      <c r="AX10" s="426"/>
      <c r="AY10" s="426"/>
      <c r="AZ10" s="426"/>
      <c r="BA10" s="426"/>
      <c r="BB10" s="426"/>
      <c r="BC10" s="426"/>
      <c r="BD10" s="426"/>
      <c r="BE10" s="426"/>
      <c r="BF10" s="426"/>
      <c r="BG10" s="426"/>
      <c r="BH10" s="426"/>
      <c r="BI10" s="426"/>
      <c r="BJ10" s="426"/>
      <c r="BK10" s="426"/>
    </row>
    <row r="11" spans="1:63" s="8" customFormat="1" ht="36" customHeight="1" x14ac:dyDescent="0.2">
      <c r="A11" s="1561"/>
      <c r="B11" s="1560"/>
      <c r="C11" s="1563"/>
      <c r="D11" s="114">
        <v>23</v>
      </c>
      <c r="E11" s="462" t="s">
        <v>282</v>
      </c>
      <c r="F11" s="462"/>
      <c r="G11" s="1116"/>
      <c r="H11" s="1116"/>
      <c r="I11" s="1116"/>
      <c r="J11" s="1117"/>
      <c r="K11" s="1118"/>
      <c r="L11" s="1119"/>
      <c r="M11" s="1116"/>
      <c r="N11" s="1120"/>
      <c r="O11" s="1117"/>
      <c r="P11" s="1119"/>
      <c r="Q11" s="1121"/>
      <c r="R11" s="1122"/>
      <c r="S11" s="1119"/>
      <c r="T11" s="1118"/>
      <c r="U11" s="1118"/>
      <c r="V11" s="1450"/>
      <c r="W11" s="1123"/>
      <c r="X11" s="1124"/>
      <c r="Y11" s="1116"/>
      <c r="Z11" s="1116"/>
      <c r="AA11" s="1116"/>
      <c r="AB11" s="1116"/>
      <c r="AC11" s="1116"/>
      <c r="AD11" s="1116"/>
      <c r="AE11" s="1116"/>
      <c r="AF11" s="1116"/>
      <c r="AG11" s="1116"/>
      <c r="AH11" s="1116"/>
      <c r="AI11" s="1116"/>
      <c r="AJ11" s="1116"/>
      <c r="AK11" s="1125"/>
      <c r="AL11" s="1125"/>
      <c r="AM11" s="1119"/>
      <c r="AN11" s="1119"/>
      <c r="AO11" s="1119"/>
      <c r="AP11" s="1119"/>
      <c r="AQ11" s="1592"/>
    </row>
    <row r="12" spans="1:63" s="8" customFormat="1" ht="24.75" customHeight="1" x14ac:dyDescent="0.2">
      <c r="A12" s="1562"/>
      <c r="B12" s="1519"/>
      <c r="C12" s="1520"/>
      <c r="D12" s="2491"/>
      <c r="E12" s="2491"/>
      <c r="F12" s="2491"/>
      <c r="G12" s="115">
        <v>75</v>
      </c>
      <c r="H12" s="62" t="s">
        <v>283</v>
      </c>
      <c r="I12" s="62"/>
      <c r="J12" s="1126"/>
      <c r="K12" s="1127"/>
      <c r="L12" s="1100"/>
      <c r="M12" s="1103"/>
      <c r="N12" s="84"/>
      <c r="O12" s="88"/>
      <c r="P12" s="64"/>
      <c r="Q12" s="1128"/>
      <c r="R12" s="1129"/>
      <c r="S12" s="1100"/>
      <c r="T12" s="1127"/>
      <c r="U12" s="1127"/>
      <c r="V12" s="1451"/>
      <c r="W12" s="1130"/>
      <c r="X12" s="1131"/>
      <c r="Y12" s="1103"/>
      <c r="Z12" s="1103"/>
      <c r="AA12" s="1103"/>
      <c r="AB12" s="1103"/>
      <c r="AC12" s="1103"/>
      <c r="AD12" s="1103"/>
      <c r="AE12" s="1103"/>
      <c r="AF12" s="1103"/>
      <c r="AG12" s="1103"/>
      <c r="AH12" s="1103"/>
      <c r="AI12" s="1103"/>
      <c r="AJ12" s="1103"/>
      <c r="AK12" s="1104"/>
      <c r="AL12" s="1104"/>
      <c r="AM12" s="1100"/>
      <c r="AN12" s="1100"/>
      <c r="AO12" s="1100"/>
      <c r="AP12" s="1100"/>
      <c r="AQ12" s="1593"/>
    </row>
    <row r="13" spans="1:63" ht="70.5" customHeight="1" x14ac:dyDescent="0.2">
      <c r="A13" s="2673"/>
      <c r="B13" s="2675"/>
      <c r="C13" s="2675"/>
      <c r="D13" s="2491"/>
      <c r="E13" s="2491"/>
      <c r="F13" s="2491"/>
      <c r="G13" s="8"/>
      <c r="H13" s="1132"/>
      <c r="I13" s="1133"/>
      <c r="J13" s="1134">
        <v>214</v>
      </c>
      <c r="K13" s="1135" t="s">
        <v>284</v>
      </c>
      <c r="L13" s="1136" t="s">
        <v>285</v>
      </c>
      <c r="M13" s="1313">
        <v>1</v>
      </c>
      <c r="N13" s="2640" t="s">
        <v>1993</v>
      </c>
      <c r="O13" s="2586" t="s">
        <v>286</v>
      </c>
      <c r="P13" s="2585" t="s">
        <v>287</v>
      </c>
      <c r="Q13" s="1386">
        <f>+(V13)/R13</f>
        <v>8.3798882681564244E-3</v>
      </c>
      <c r="R13" s="2559">
        <f>SUM(V13:V26)</f>
        <v>1790000000</v>
      </c>
      <c r="S13" s="2549" t="s">
        <v>288</v>
      </c>
      <c r="T13" s="2549" t="s">
        <v>289</v>
      </c>
      <c r="U13" s="1565" t="s">
        <v>290</v>
      </c>
      <c r="V13" s="1452">
        <v>15000000</v>
      </c>
      <c r="W13" s="928">
        <v>20</v>
      </c>
      <c r="X13" s="929" t="s">
        <v>61</v>
      </c>
      <c r="Y13" s="2258">
        <v>295972</v>
      </c>
      <c r="Z13" s="2258">
        <v>285580</v>
      </c>
      <c r="AA13" s="2258">
        <v>135545</v>
      </c>
      <c r="AB13" s="2258">
        <v>44254</v>
      </c>
      <c r="AC13" s="2258">
        <v>309146</v>
      </c>
      <c r="AD13" s="2258">
        <v>92607</v>
      </c>
      <c r="AE13" s="2258">
        <v>2145</v>
      </c>
      <c r="AF13" s="2258">
        <v>12718</v>
      </c>
      <c r="AG13" s="2258">
        <v>26</v>
      </c>
      <c r="AH13" s="2258">
        <v>12</v>
      </c>
      <c r="AI13" s="2258">
        <v>0</v>
      </c>
      <c r="AJ13" s="2258">
        <v>0</v>
      </c>
      <c r="AK13" s="2258">
        <v>44697</v>
      </c>
      <c r="AL13" s="2258">
        <v>21944</v>
      </c>
      <c r="AM13" s="2258">
        <v>72128</v>
      </c>
      <c r="AN13" s="2258">
        <f t="shared" ref="AN13:AN26" si="0">+Y13+Z13</f>
        <v>581552</v>
      </c>
      <c r="AO13" s="2551">
        <v>43832</v>
      </c>
      <c r="AP13" s="2551">
        <v>44196</v>
      </c>
      <c r="AQ13" s="2272" t="s">
        <v>291</v>
      </c>
      <c r="AR13" s="2643"/>
      <c r="AS13" s="2644"/>
      <c r="AT13" s="426"/>
      <c r="AU13" s="426"/>
      <c r="AV13" s="426"/>
      <c r="AW13" s="426"/>
      <c r="AX13" s="426"/>
      <c r="AY13" s="426"/>
      <c r="AZ13" s="426"/>
      <c r="BA13" s="426"/>
      <c r="BB13" s="426"/>
      <c r="BC13" s="426"/>
      <c r="BD13" s="426"/>
      <c r="BE13" s="426"/>
      <c r="BF13" s="426"/>
      <c r="BG13" s="426"/>
      <c r="BH13" s="426"/>
      <c r="BI13" s="426"/>
      <c r="BJ13" s="426"/>
      <c r="BK13" s="426"/>
    </row>
    <row r="14" spans="1:63" ht="61.5" customHeight="1" x14ac:dyDescent="0.2">
      <c r="A14" s="2673"/>
      <c r="B14" s="2676"/>
      <c r="C14" s="2676"/>
      <c r="D14" s="2491"/>
      <c r="E14" s="2491"/>
      <c r="F14" s="2491"/>
      <c r="G14" s="8"/>
      <c r="H14" s="116"/>
      <c r="I14" s="117"/>
      <c r="J14" s="929">
        <v>215</v>
      </c>
      <c r="K14" s="1296" t="s">
        <v>292</v>
      </c>
      <c r="L14" s="1311" t="s">
        <v>293</v>
      </c>
      <c r="M14" s="1299">
        <v>2</v>
      </c>
      <c r="N14" s="2641"/>
      <c r="O14" s="2587"/>
      <c r="P14" s="2566"/>
      <c r="Q14" s="930">
        <f>+(V14)/R13</f>
        <v>8.3798882681564244E-3</v>
      </c>
      <c r="R14" s="2560"/>
      <c r="S14" s="2549"/>
      <c r="T14" s="2549"/>
      <c r="U14" s="1565" t="s">
        <v>294</v>
      </c>
      <c r="V14" s="1453">
        <v>15000000</v>
      </c>
      <c r="W14" s="928">
        <v>20</v>
      </c>
      <c r="X14" s="929" t="s">
        <v>61</v>
      </c>
      <c r="Y14" s="2646"/>
      <c r="Z14" s="2259"/>
      <c r="AA14" s="2259"/>
      <c r="AB14" s="2259"/>
      <c r="AC14" s="2259"/>
      <c r="AD14" s="2259"/>
      <c r="AE14" s="2259"/>
      <c r="AF14" s="2259"/>
      <c r="AG14" s="2259"/>
      <c r="AH14" s="2259"/>
      <c r="AI14" s="2259"/>
      <c r="AJ14" s="2259"/>
      <c r="AK14" s="2259"/>
      <c r="AL14" s="2259"/>
      <c r="AM14" s="2259"/>
      <c r="AN14" s="2259">
        <f t="shared" si="0"/>
        <v>0</v>
      </c>
      <c r="AO14" s="2552"/>
      <c r="AP14" s="2552"/>
      <c r="AQ14" s="2272"/>
      <c r="AR14" s="2643"/>
      <c r="AS14" s="2644"/>
      <c r="AT14" s="426"/>
      <c r="AU14" s="426"/>
      <c r="AV14" s="426"/>
      <c r="AW14" s="426"/>
      <c r="AX14" s="426"/>
      <c r="AY14" s="426"/>
      <c r="AZ14" s="426"/>
      <c r="BA14" s="426"/>
      <c r="BB14" s="426"/>
      <c r="BC14" s="426"/>
      <c r="BD14" s="426"/>
      <c r="BE14" s="426"/>
      <c r="BF14" s="426"/>
      <c r="BG14" s="426"/>
      <c r="BH14" s="426"/>
      <c r="BI14" s="426"/>
      <c r="BJ14" s="426"/>
      <c r="BK14" s="426"/>
    </row>
    <row r="15" spans="1:63" s="45" customFormat="1" ht="36" customHeight="1" x14ac:dyDescent="0.2">
      <c r="A15" s="2673"/>
      <c r="B15" s="2676"/>
      <c r="C15" s="2676"/>
      <c r="D15" s="2491"/>
      <c r="E15" s="2491"/>
      <c r="F15" s="2491"/>
      <c r="G15" s="433"/>
      <c r="H15" s="406"/>
      <c r="I15" s="407"/>
      <c r="J15" s="2645">
        <v>217</v>
      </c>
      <c r="K15" s="2579" t="s">
        <v>295</v>
      </c>
      <c r="L15" s="2579" t="s">
        <v>296</v>
      </c>
      <c r="M15" s="2578">
        <v>5</v>
      </c>
      <c r="N15" s="2641"/>
      <c r="O15" s="2587"/>
      <c r="P15" s="2566"/>
      <c r="Q15" s="2636">
        <f>+(V15+V16+V17+V18+V19+V20+V21+V22+V23+V24+V25+V26)/R13</f>
        <v>0.98324022346368711</v>
      </c>
      <c r="R15" s="2560"/>
      <c r="S15" s="2549"/>
      <c r="T15" s="2549"/>
      <c r="U15" s="1565" t="s">
        <v>297</v>
      </c>
      <c r="V15" s="1454">
        <v>600000000</v>
      </c>
      <c r="W15" s="1309">
        <v>42</v>
      </c>
      <c r="X15" s="1309" t="s">
        <v>298</v>
      </c>
      <c r="Y15" s="2646"/>
      <c r="Z15" s="2259"/>
      <c r="AA15" s="2259"/>
      <c r="AB15" s="2259"/>
      <c r="AC15" s="2259"/>
      <c r="AD15" s="2259"/>
      <c r="AE15" s="2259"/>
      <c r="AF15" s="2259"/>
      <c r="AG15" s="2259"/>
      <c r="AH15" s="2259"/>
      <c r="AI15" s="2259"/>
      <c r="AJ15" s="2259"/>
      <c r="AK15" s="2259"/>
      <c r="AL15" s="2259"/>
      <c r="AM15" s="2259"/>
      <c r="AN15" s="2259">
        <f t="shared" si="0"/>
        <v>0</v>
      </c>
      <c r="AO15" s="2552"/>
      <c r="AP15" s="2552"/>
      <c r="AQ15" s="2272"/>
      <c r="AR15" s="433"/>
      <c r="AS15" s="433"/>
      <c r="AT15" s="433"/>
      <c r="AU15" s="433"/>
      <c r="AV15" s="433"/>
      <c r="AW15" s="433"/>
      <c r="AX15" s="433"/>
      <c r="AY15" s="433"/>
      <c r="AZ15" s="433"/>
      <c r="BA15" s="433"/>
      <c r="BB15" s="433"/>
      <c r="BC15" s="433"/>
      <c r="BD15" s="433"/>
      <c r="BE15" s="433"/>
      <c r="BF15" s="433"/>
      <c r="BG15" s="433"/>
      <c r="BH15" s="433"/>
      <c r="BI15" s="433"/>
      <c r="BJ15" s="433"/>
      <c r="BK15" s="433"/>
    </row>
    <row r="16" spans="1:63" s="45" customFormat="1" ht="36" customHeight="1" x14ac:dyDescent="0.2">
      <c r="A16" s="2673"/>
      <c r="B16" s="2676"/>
      <c r="C16" s="2676"/>
      <c r="D16" s="2491"/>
      <c r="E16" s="2491"/>
      <c r="F16" s="2491"/>
      <c r="G16" s="433"/>
      <c r="H16" s="406"/>
      <c r="I16" s="407"/>
      <c r="J16" s="2645"/>
      <c r="K16" s="2579"/>
      <c r="L16" s="2579"/>
      <c r="M16" s="2578"/>
      <c r="N16" s="2641"/>
      <c r="O16" s="2587"/>
      <c r="P16" s="2566"/>
      <c r="Q16" s="2636"/>
      <c r="R16" s="2560"/>
      <c r="S16" s="2549"/>
      <c r="T16" s="2549"/>
      <c r="U16" s="1565" t="s">
        <v>299</v>
      </c>
      <c r="V16" s="1454">
        <v>300000000</v>
      </c>
      <c r="W16" s="1309">
        <v>42</v>
      </c>
      <c r="X16" s="1309" t="s">
        <v>298</v>
      </c>
      <c r="Y16" s="2646"/>
      <c r="Z16" s="2259"/>
      <c r="AA16" s="2259"/>
      <c r="AB16" s="2259"/>
      <c r="AC16" s="2259"/>
      <c r="AD16" s="2259"/>
      <c r="AE16" s="2259"/>
      <c r="AF16" s="2259"/>
      <c r="AG16" s="2259"/>
      <c r="AH16" s="2259"/>
      <c r="AI16" s="2259"/>
      <c r="AJ16" s="2259"/>
      <c r="AK16" s="2259"/>
      <c r="AL16" s="2259"/>
      <c r="AM16" s="2259"/>
      <c r="AN16" s="2259">
        <f t="shared" si="0"/>
        <v>0</v>
      </c>
      <c r="AO16" s="2552"/>
      <c r="AP16" s="2552"/>
      <c r="AQ16" s="2272"/>
      <c r="AR16" s="433"/>
      <c r="AS16" s="433"/>
      <c r="AT16" s="433"/>
      <c r="AU16" s="433"/>
      <c r="AV16" s="433"/>
      <c r="AW16" s="433"/>
      <c r="AX16" s="433"/>
      <c r="AY16" s="433"/>
      <c r="AZ16" s="433"/>
      <c r="BA16" s="433"/>
      <c r="BB16" s="433"/>
      <c r="BC16" s="433"/>
      <c r="BD16" s="433"/>
      <c r="BE16" s="433"/>
      <c r="BF16" s="433"/>
      <c r="BG16" s="433"/>
      <c r="BH16" s="433"/>
      <c r="BI16" s="433"/>
      <c r="BJ16" s="433"/>
      <c r="BK16" s="433"/>
    </row>
    <row r="17" spans="1:44" s="45" customFormat="1" ht="36" customHeight="1" x14ac:dyDescent="0.2">
      <c r="A17" s="2673"/>
      <c r="B17" s="2676"/>
      <c r="C17" s="2676"/>
      <c r="D17" s="2491"/>
      <c r="E17" s="2491"/>
      <c r="F17" s="2491"/>
      <c r="G17" s="433"/>
      <c r="H17" s="406"/>
      <c r="I17" s="407"/>
      <c r="J17" s="2645"/>
      <c r="K17" s="2579"/>
      <c r="L17" s="2579"/>
      <c r="M17" s="2578"/>
      <c r="N17" s="2641"/>
      <c r="O17" s="2587"/>
      <c r="P17" s="2566"/>
      <c r="Q17" s="2636"/>
      <c r="R17" s="2560"/>
      <c r="S17" s="2549"/>
      <c r="T17" s="2549"/>
      <c r="U17" s="1565" t="s">
        <v>300</v>
      </c>
      <c r="V17" s="1454">
        <v>100000000</v>
      </c>
      <c r="W17" s="1309">
        <v>42</v>
      </c>
      <c r="X17" s="1309" t="s">
        <v>298</v>
      </c>
      <c r="Y17" s="2646"/>
      <c r="Z17" s="2259"/>
      <c r="AA17" s="2259"/>
      <c r="AB17" s="2259"/>
      <c r="AC17" s="2259"/>
      <c r="AD17" s="2259"/>
      <c r="AE17" s="2259"/>
      <c r="AF17" s="2259"/>
      <c r="AG17" s="2259"/>
      <c r="AH17" s="2259"/>
      <c r="AI17" s="2259"/>
      <c r="AJ17" s="2259"/>
      <c r="AK17" s="2259"/>
      <c r="AL17" s="2259"/>
      <c r="AM17" s="2259"/>
      <c r="AN17" s="2259">
        <f t="shared" si="0"/>
        <v>0</v>
      </c>
      <c r="AO17" s="2552"/>
      <c r="AP17" s="2552"/>
      <c r="AQ17" s="2272"/>
      <c r="AR17" s="433"/>
    </row>
    <row r="18" spans="1:44" s="45" customFormat="1" ht="36" customHeight="1" x14ac:dyDescent="0.2">
      <c r="A18" s="2673"/>
      <c r="B18" s="2676"/>
      <c r="C18" s="2676"/>
      <c r="D18" s="2491"/>
      <c r="E18" s="2491"/>
      <c r="F18" s="2491"/>
      <c r="G18" s="433"/>
      <c r="H18" s="406"/>
      <c r="I18" s="407"/>
      <c r="J18" s="2645"/>
      <c r="K18" s="2579"/>
      <c r="L18" s="2579"/>
      <c r="M18" s="2578"/>
      <c r="N18" s="2641"/>
      <c r="O18" s="2587"/>
      <c r="P18" s="2566"/>
      <c r="Q18" s="2636"/>
      <c r="R18" s="2560"/>
      <c r="S18" s="2549"/>
      <c r="T18" s="2549"/>
      <c r="U18" s="1565" t="s">
        <v>301</v>
      </c>
      <c r="V18" s="1454">
        <v>100000000</v>
      </c>
      <c r="W18" s="1309">
        <v>42</v>
      </c>
      <c r="X18" s="1309" t="s">
        <v>298</v>
      </c>
      <c r="Y18" s="2646"/>
      <c r="Z18" s="2259"/>
      <c r="AA18" s="2259"/>
      <c r="AB18" s="2259"/>
      <c r="AC18" s="2259"/>
      <c r="AD18" s="2259"/>
      <c r="AE18" s="2259"/>
      <c r="AF18" s="2259"/>
      <c r="AG18" s="2259"/>
      <c r="AH18" s="2259"/>
      <c r="AI18" s="2259"/>
      <c r="AJ18" s="2259"/>
      <c r="AK18" s="2259"/>
      <c r="AL18" s="2259"/>
      <c r="AM18" s="2259"/>
      <c r="AN18" s="2259">
        <f t="shared" si="0"/>
        <v>0</v>
      </c>
      <c r="AO18" s="2552"/>
      <c r="AP18" s="2552"/>
      <c r="AQ18" s="2272"/>
      <c r="AR18" s="433"/>
    </row>
    <row r="19" spans="1:44" s="45" customFormat="1" ht="36" customHeight="1" x14ac:dyDescent="0.2">
      <c r="A19" s="2673"/>
      <c r="B19" s="2676"/>
      <c r="C19" s="2676"/>
      <c r="D19" s="2491"/>
      <c r="E19" s="2491"/>
      <c r="F19" s="2491"/>
      <c r="G19" s="433"/>
      <c r="H19" s="406"/>
      <c r="I19" s="407"/>
      <c r="J19" s="2645"/>
      <c r="K19" s="2579"/>
      <c r="L19" s="2579"/>
      <c r="M19" s="2578"/>
      <c r="N19" s="2641"/>
      <c r="O19" s="2587"/>
      <c r="P19" s="2566"/>
      <c r="Q19" s="2636"/>
      <c r="R19" s="2560"/>
      <c r="S19" s="2549"/>
      <c r="T19" s="2549"/>
      <c r="U19" s="1565" t="s">
        <v>302</v>
      </c>
      <c r="V19" s="1454">
        <v>50000000</v>
      </c>
      <c r="W19" s="1309">
        <v>42</v>
      </c>
      <c r="X19" s="1309" t="s">
        <v>298</v>
      </c>
      <c r="Y19" s="2646"/>
      <c r="Z19" s="2259"/>
      <c r="AA19" s="2259"/>
      <c r="AB19" s="2259"/>
      <c r="AC19" s="2259"/>
      <c r="AD19" s="2259"/>
      <c r="AE19" s="2259"/>
      <c r="AF19" s="2259"/>
      <c r="AG19" s="2259"/>
      <c r="AH19" s="2259"/>
      <c r="AI19" s="2259"/>
      <c r="AJ19" s="2259"/>
      <c r="AK19" s="2259"/>
      <c r="AL19" s="2259"/>
      <c r="AM19" s="2259"/>
      <c r="AN19" s="2259">
        <f t="shared" si="0"/>
        <v>0</v>
      </c>
      <c r="AO19" s="2552"/>
      <c r="AP19" s="2552"/>
      <c r="AQ19" s="2272"/>
      <c r="AR19" s="433"/>
    </row>
    <row r="20" spans="1:44" s="45" customFormat="1" ht="57" customHeight="1" x14ac:dyDescent="0.2">
      <c r="A20" s="2673"/>
      <c r="B20" s="2676"/>
      <c r="C20" s="2676"/>
      <c r="D20" s="2491"/>
      <c r="E20" s="2491"/>
      <c r="F20" s="2491"/>
      <c r="G20" s="433"/>
      <c r="H20" s="406"/>
      <c r="I20" s="407"/>
      <c r="J20" s="2645"/>
      <c r="K20" s="2579"/>
      <c r="L20" s="2579"/>
      <c r="M20" s="2578"/>
      <c r="N20" s="2641"/>
      <c r="O20" s="2587"/>
      <c r="P20" s="2566"/>
      <c r="Q20" s="2636"/>
      <c r="R20" s="2560"/>
      <c r="S20" s="2549"/>
      <c r="T20" s="2549"/>
      <c r="U20" s="1565" t="s">
        <v>303</v>
      </c>
      <c r="V20" s="1454">
        <v>150000000</v>
      </c>
      <c r="W20" s="1309">
        <v>42</v>
      </c>
      <c r="X20" s="1309" t="s">
        <v>298</v>
      </c>
      <c r="Y20" s="2646"/>
      <c r="Z20" s="2259"/>
      <c r="AA20" s="2259"/>
      <c r="AB20" s="2259"/>
      <c r="AC20" s="2259"/>
      <c r="AD20" s="2259"/>
      <c r="AE20" s="2259"/>
      <c r="AF20" s="2259"/>
      <c r="AG20" s="2259"/>
      <c r="AH20" s="2259"/>
      <c r="AI20" s="2259"/>
      <c r="AJ20" s="2259"/>
      <c r="AK20" s="2259"/>
      <c r="AL20" s="2259"/>
      <c r="AM20" s="2259"/>
      <c r="AN20" s="2259">
        <f t="shared" si="0"/>
        <v>0</v>
      </c>
      <c r="AO20" s="2552"/>
      <c r="AP20" s="2552"/>
      <c r="AQ20" s="2272"/>
      <c r="AR20" s="433"/>
    </row>
    <row r="21" spans="1:44" s="45" customFormat="1" ht="57" customHeight="1" x14ac:dyDescent="0.2">
      <c r="A21" s="2673"/>
      <c r="B21" s="2676"/>
      <c r="C21" s="2676"/>
      <c r="D21" s="2491"/>
      <c r="E21" s="2491"/>
      <c r="F21" s="2491"/>
      <c r="G21" s="433"/>
      <c r="H21" s="406"/>
      <c r="I21" s="407"/>
      <c r="J21" s="2645"/>
      <c r="K21" s="2579"/>
      <c r="L21" s="2579"/>
      <c r="M21" s="2578"/>
      <c r="N21" s="2641"/>
      <c r="O21" s="2587"/>
      <c r="P21" s="2566"/>
      <c r="Q21" s="2636"/>
      <c r="R21" s="2560"/>
      <c r="S21" s="2549"/>
      <c r="T21" s="2549"/>
      <c r="U21" s="1565" t="s">
        <v>304</v>
      </c>
      <c r="V21" s="1454">
        <v>170000000</v>
      </c>
      <c r="W21" s="1309">
        <v>42</v>
      </c>
      <c r="X21" s="1309" t="s">
        <v>298</v>
      </c>
      <c r="Y21" s="2646"/>
      <c r="Z21" s="2259"/>
      <c r="AA21" s="2259"/>
      <c r="AB21" s="2259"/>
      <c r="AC21" s="2259"/>
      <c r="AD21" s="2259"/>
      <c r="AE21" s="2259"/>
      <c r="AF21" s="2259"/>
      <c r="AG21" s="2259"/>
      <c r="AH21" s="2259"/>
      <c r="AI21" s="2259"/>
      <c r="AJ21" s="2259"/>
      <c r="AK21" s="2259"/>
      <c r="AL21" s="2259"/>
      <c r="AM21" s="2259"/>
      <c r="AN21" s="2259">
        <f t="shared" si="0"/>
        <v>0</v>
      </c>
      <c r="AO21" s="2552"/>
      <c r="AP21" s="2552"/>
      <c r="AQ21" s="2272"/>
      <c r="AR21" s="433"/>
    </row>
    <row r="22" spans="1:44" s="45" customFormat="1" ht="57" customHeight="1" x14ac:dyDescent="0.2">
      <c r="A22" s="2673"/>
      <c r="B22" s="2676"/>
      <c r="C22" s="2676"/>
      <c r="D22" s="2491"/>
      <c r="E22" s="2491"/>
      <c r="F22" s="2491"/>
      <c r="G22" s="433"/>
      <c r="H22" s="406"/>
      <c r="I22" s="407"/>
      <c r="J22" s="2645"/>
      <c r="K22" s="2579"/>
      <c r="L22" s="2579"/>
      <c r="M22" s="2578"/>
      <c r="N22" s="2641"/>
      <c r="O22" s="2587"/>
      <c r="P22" s="2566"/>
      <c r="Q22" s="2636"/>
      <c r="R22" s="2560"/>
      <c r="S22" s="2549"/>
      <c r="T22" s="2549"/>
      <c r="U22" s="1567" t="s">
        <v>305</v>
      </c>
      <c r="V22" s="1454">
        <v>6850000</v>
      </c>
      <c r="W22" s="1309">
        <v>42</v>
      </c>
      <c r="X22" s="1309" t="s">
        <v>298</v>
      </c>
      <c r="Y22" s="2646"/>
      <c r="Z22" s="2259"/>
      <c r="AA22" s="2259"/>
      <c r="AB22" s="2259"/>
      <c r="AC22" s="2259"/>
      <c r="AD22" s="2259"/>
      <c r="AE22" s="2259"/>
      <c r="AF22" s="2259"/>
      <c r="AG22" s="2259"/>
      <c r="AH22" s="2259"/>
      <c r="AI22" s="2259"/>
      <c r="AJ22" s="2259"/>
      <c r="AK22" s="2259"/>
      <c r="AL22" s="2259"/>
      <c r="AM22" s="2259"/>
      <c r="AN22" s="2259">
        <f t="shared" si="0"/>
        <v>0</v>
      </c>
      <c r="AO22" s="2552"/>
      <c r="AP22" s="2552"/>
      <c r="AQ22" s="2272"/>
      <c r="AR22" s="433"/>
    </row>
    <row r="23" spans="1:44" s="45" customFormat="1" ht="57" customHeight="1" x14ac:dyDescent="0.2">
      <c r="A23" s="2673"/>
      <c r="B23" s="2676"/>
      <c r="C23" s="2676"/>
      <c r="D23" s="2491"/>
      <c r="E23" s="2491"/>
      <c r="F23" s="2491"/>
      <c r="G23" s="433"/>
      <c r="H23" s="406"/>
      <c r="I23" s="407"/>
      <c r="J23" s="2645"/>
      <c r="K23" s="2579"/>
      <c r="L23" s="2579"/>
      <c r="M23" s="2578"/>
      <c r="N23" s="2641"/>
      <c r="O23" s="2587"/>
      <c r="P23" s="2566"/>
      <c r="Q23" s="2636"/>
      <c r="R23" s="2560"/>
      <c r="S23" s="2549"/>
      <c r="T23" s="2549"/>
      <c r="U23" s="1567" t="s">
        <v>306</v>
      </c>
      <c r="V23" s="1454">
        <v>10000000</v>
      </c>
      <c r="W23" s="1309">
        <v>42</v>
      </c>
      <c r="X23" s="1309" t="s">
        <v>298</v>
      </c>
      <c r="Y23" s="2646"/>
      <c r="Z23" s="2259"/>
      <c r="AA23" s="2259"/>
      <c r="AB23" s="2259"/>
      <c r="AC23" s="2259"/>
      <c r="AD23" s="2259"/>
      <c r="AE23" s="2259"/>
      <c r="AF23" s="2259"/>
      <c r="AG23" s="2259"/>
      <c r="AH23" s="2259"/>
      <c r="AI23" s="2259"/>
      <c r="AJ23" s="2259"/>
      <c r="AK23" s="2259"/>
      <c r="AL23" s="2259"/>
      <c r="AM23" s="2259"/>
      <c r="AN23" s="2259">
        <f t="shared" si="0"/>
        <v>0</v>
      </c>
      <c r="AO23" s="2552"/>
      <c r="AP23" s="2552"/>
      <c r="AQ23" s="2272"/>
      <c r="AR23" s="433"/>
    </row>
    <row r="24" spans="1:44" s="45" customFormat="1" ht="57" customHeight="1" x14ac:dyDescent="0.2">
      <c r="A24" s="2673"/>
      <c r="B24" s="2676"/>
      <c r="C24" s="2676"/>
      <c r="D24" s="2491"/>
      <c r="E24" s="2491"/>
      <c r="F24" s="2491"/>
      <c r="G24" s="433"/>
      <c r="H24" s="406"/>
      <c r="I24" s="407"/>
      <c r="J24" s="2645"/>
      <c r="K24" s="2579"/>
      <c r="L24" s="2579"/>
      <c r="M24" s="2578"/>
      <c r="N24" s="2641"/>
      <c r="O24" s="2587"/>
      <c r="P24" s="2566"/>
      <c r="Q24" s="2636"/>
      <c r="R24" s="2560"/>
      <c r="S24" s="2549"/>
      <c r="T24" s="2549"/>
      <c r="U24" s="1567" t="s">
        <v>307</v>
      </c>
      <c r="V24" s="1454">
        <v>10000000</v>
      </c>
      <c r="W24" s="1309">
        <v>42</v>
      </c>
      <c r="X24" s="1309" t="s">
        <v>298</v>
      </c>
      <c r="Y24" s="2646"/>
      <c r="Z24" s="2259"/>
      <c r="AA24" s="2259"/>
      <c r="AB24" s="2259"/>
      <c r="AC24" s="2259"/>
      <c r="AD24" s="2259"/>
      <c r="AE24" s="2259"/>
      <c r="AF24" s="2259"/>
      <c r="AG24" s="2259"/>
      <c r="AH24" s="2259"/>
      <c r="AI24" s="2259"/>
      <c r="AJ24" s="2259"/>
      <c r="AK24" s="2259"/>
      <c r="AL24" s="2259"/>
      <c r="AM24" s="2259"/>
      <c r="AN24" s="2259">
        <f t="shared" si="0"/>
        <v>0</v>
      </c>
      <c r="AO24" s="2552"/>
      <c r="AP24" s="2552"/>
      <c r="AQ24" s="2272"/>
      <c r="AR24" s="433"/>
    </row>
    <row r="25" spans="1:44" s="45" customFormat="1" ht="57" customHeight="1" x14ac:dyDescent="0.2">
      <c r="A25" s="2673"/>
      <c r="B25" s="2676"/>
      <c r="C25" s="2676"/>
      <c r="D25" s="2491"/>
      <c r="E25" s="2491"/>
      <c r="F25" s="2491"/>
      <c r="G25" s="433"/>
      <c r="H25" s="406"/>
      <c r="I25" s="407"/>
      <c r="J25" s="2645"/>
      <c r="K25" s="2579"/>
      <c r="L25" s="2579"/>
      <c r="M25" s="2578"/>
      <c r="N25" s="2641"/>
      <c r="O25" s="2587"/>
      <c r="P25" s="2566"/>
      <c r="Q25" s="2636"/>
      <c r="R25" s="2560"/>
      <c r="S25" s="2549"/>
      <c r="T25" s="2549"/>
      <c r="U25" s="1567" t="s">
        <v>308</v>
      </c>
      <c r="V25" s="1454">
        <v>200000000</v>
      </c>
      <c r="W25" s="1309">
        <v>42</v>
      </c>
      <c r="X25" s="1309" t="s">
        <v>298</v>
      </c>
      <c r="Y25" s="2646"/>
      <c r="Z25" s="2259"/>
      <c r="AA25" s="2259"/>
      <c r="AB25" s="2259"/>
      <c r="AC25" s="2259"/>
      <c r="AD25" s="2259"/>
      <c r="AE25" s="2259"/>
      <c r="AF25" s="2259"/>
      <c r="AG25" s="2259"/>
      <c r="AH25" s="2259"/>
      <c r="AI25" s="2259"/>
      <c r="AJ25" s="2259"/>
      <c r="AK25" s="2259"/>
      <c r="AL25" s="2259"/>
      <c r="AM25" s="2259"/>
      <c r="AN25" s="2259">
        <f t="shared" si="0"/>
        <v>0</v>
      </c>
      <c r="AO25" s="2552"/>
      <c r="AP25" s="2552"/>
      <c r="AQ25" s="2272"/>
      <c r="AR25" s="433"/>
    </row>
    <row r="26" spans="1:44" s="45" customFormat="1" ht="28.5" x14ac:dyDescent="0.2">
      <c r="A26" s="2674"/>
      <c r="B26" s="2676"/>
      <c r="C26" s="2676"/>
      <c r="D26" s="2491"/>
      <c r="E26" s="2491"/>
      <c r="F26" s="2491"/>
      <c r="G26" s="433"/>
      <c r="H26" s="406"/>
      <c r="I26" s="407"/>
      <c r="J26" s="2645"/>
      <c r="K26" s="2579"/>
      <c r="L26" s="2579"/>
      <c r="M26" s="2578"/>
      <c r="N26" s="2642"/>
      <c r="O26" s="2587"/>
      <c r="P26" s="2566"/>
      <c r="Q26" s="2636"/>
      <c r="R26" s="2561"/>
      <c r="S26" s="2549"/>
      <c r="T26" s="2549"/>
      <c r="U26" s="1567" t="s">
        <v>309</v>
      </c>
      <c r="V26" s="1454">
        <v>63150000</v>
      </c>
      <c r="W26" s="1309">
        <v>42</v>
      </c>
      <c r="X26" s="1309" t="s">
        <v>298</v>
      </c>
      <c r="Y26" s="2308"/>
      <c r="Z26" s="2308"/>
      <c r="AA26" s="2308"/>
      <c r="AB26" s="2308"/>
      <c r="AC26" s="2308"/>
      <c r="AD26" s="2308"/>
      <c r="AE26" s="2308"/>
      <c r="AF26" s="2308"/>
      <c r="AG26" s="2308"/>
      <c r="AH26" s="2308"/>
      <c r="AI26" s="2308"/>
      <c r="AJ26" s="2308"/>
      <c r="AK26" s="2308"/>
      <c r="AL26" s="2308"/>
      <c r="AM26" s="2308">
        <v>72128</v>
      </c>
      <c r="AN26" s="2308">
        <f t="shared" si="0"/>
        <v>0</v>
      </c>
      <c r="AO26" s="2553"/>
      <c r="AP26" s="2553"/>
      <c r="AQ26" s="2272"/>
      <c r="AR26" s="433"/>
    </row>
    <row r="27" spans="1:44" s="45" customFormat="1" ht="26.25" customHeight="1" x14ac:dyDescent="0.2">
      <c r="A27" s="2588"/>
      <c r="B27" s="2588"/>
      <c r="C27" s="2588"/>
      <c r="D27" s="2491"/>
      <c r="E27" s="2491"/>
      <c r="F27" s="2491"/>
      <c r="G27" s="115">
        <v>76</v>
      </c>
      <c r="H27" s="62" t="s">
        <v>310</v>
      </c>
      <c r="I27" s="62"/>
      <c r="J27" s="72"/>
      <c r="K27" s="148"/>
      <c r="L27" s="149"/>
      <c r="M27" s="150"/>
      <c r="N27" s="84"/>
      <c r="O27" s="88"/>
      <c r="P27" s="64"/>
      <c r="Q27" s="151"/>
      <c r="R27" s="1583"/>
      <c r="S27" s="149"/>
      <c r="T27" s="148"/>
      <c r="U27" s="148"/>
      <c r="V27" s="1465"/>
      <c r="W27" s="152"/>
      <c r="X27" s="149"/>
      <c r="Y27" s="63"/>
      <c r="Z27" s="63"/>
      <c r="AA27" s="63"/>
      <c r="AB27" s="63"/>
      <c r="AC27" s="63"/>
      <c r="AD27" s="63"/>
      <c r="AE27" s="63"/>
      <c r="AF27" s="63"/>
      <c r="AG27" s="63"/>
      <c r="AH27" s="63"/>
      <c r="AI27" s="63"/>
      <c r="AJ27" s="63"/>
      <c r="AK27" s="562"/>
      <c r="AL27" s="562"/>
      <c r="AM27" s="562"/>
      <c r="AN27" s="562"/>
      <c r="AO27" s="69"/>
      <c r="AP27" s="69"/>
      <c r="AQ27" s="1682"/>
      <c r="AR27" s="433"/>
    </row>
    <row r="28" spans="1:44" s="433" customFormat="1" ht="32.25" customHeight="1" x14ac:dyDescent="0.2">
      <c r="A28" s="2588"/>
      <c r="B28" s="2588"/>
      <c r="C28" s="2588"/>
      <c r="D28" s="2491"/>
      <c r="E28" s="2491"/>
      <c r="F28" s="2491"/>
      <c r="H28" s="1137"/>
      <c r="I28" s="1138"/>
      <c r="J28" s="2630">
        <v>220</v>
      </c>
      <c r="K28" s="2579" t="s">
        <v>311</v>
      </c>
      <c r="L28" s="2579" t="s">
        <v>312</v>
      </c>
      <c r="M28" s="2589">
        <v>12</v>
      </c>
      <c r="N28" s="2640" t="s">
        <v>313</v>
      </c>
      <c r="O28" s="2638" t="s">
        <v>314</v>
      </c>
      <c r="P28" s="2632" t="s">
        <v>315</v>
      </c>
      <c r="Q28" s="2636">
        <f>+SUM(V28+V29+V30)/R28</f>
        <v>0.90476190476190477</v>
      </c>
      <c r="R28" s="2469">
        <f>SUM(V28:V32)</f>
        <v>210000000</v>
      </c>
      <c r="S28" s="2579" t="s">
        <v>316</v>
      </c>
      <c r="T28" s="2579" t="s">
        <v>317</v>
      </c>
      <c r="U28" s="1566" t="s">
        <v>318</v>
      </c>
      <c r="V28" s="1455">
        <v>120000000</v>
      </c>
      <c r="W28" s="1495">
        <v>20</v>
      </c>
      <c r="X28" s="1139" t="s">
        <v>319</v>
      </c>
      <c r="Y28" s="2605">
        <v>1018</v>
      </c>
      <c r="Z28" s="2608">
        <v>982</v>
      </c>
      <c r="AA28" s="2608">
        <v>466</v>
      </c>
      <c r="AB28" s="2608">
        <v>152</v>
      </c>
      <c r="AC28" s="2608">
        <v>1063</v>
      </c>
      <c r="AD28" s="2608">
        <v>319</v>
      </c>
      <c r="AE28" s="2647">
        <v>0</v>
      </c>
      <c r="AF28" s="2647">
        <v>0</v>
      </c>
      <c r="AG28" s="2647">
        <v>0</v>
      </c>
      <c r="AH28" s="2647">
        <v>0</v>
      </c>
      <c r="AI28" s="2647">
        <v>0</v>
      </c>
      <c r="AJ28" s="2647">
        <v>0</v>
      </c>
      <c r="AK28" s="2647">
        <v>0</v>
      </c>
      <c r="AL28" s="2647">
        <v>0</v>
      </c>
      <c r="AM28" s="2647">
        <v>0</v>
      </c>
      <c r="AN28" s="2251">
        <f>+Y28+Z28</f>
        <v>2000</v>
      </c>
      <c r="AO28" s="2543">
        <v>43832</v>
      </c>
      <c r="AP28" s="2543">
        <v>44196</v>
      </c>
      <c r="AQ28" s="2650" t="s">
        <v>320</v>
      </c>
    </row>
    <row r="29" spans="1:44" s="433" customFormat="1" ht="39" customHeight="1" x14ac:dyDescent="0.2">
      <c r="A29" s="2588"/>
      <c r="B29" s="2588"/>
      <c r="C29" s="2588"/>
      <c r="D29" s="2491"/>
      <c r="E29" s="2491"/>
      <c r="F29" s="2491"/>
      <c r="H29" s="406"/>
      <c r="I29" s="407"/>
      <c r="J29" s="2637"/>
      <c r="K29" s="2579"/>
      <c r="L29" s="2579"/>
      <c r="M29" s="2589"/>
      <c r="N29" s="2641"/>
      <c r="O29" s="2628"/>
      <c r="P29" s="2624"/>
      <c r="Q29" s="2636"/>
      <c r="R29" s="2562"/>
      <c r="S29" s="2579"/>
      <c r="T29" s="2579"/>
      <c r="U29" s="1565" t="s">
        <v>321</v>
      </c>
      <c r="V29" s="1455">
        <v>30000000</v>
      </c>
      <c r="W29" s="1258">
        <v>20</v>
      </c>
      <c r="X29" s="1032" t="s">
        <v>322</v>
      </c>
      <c r="Y29" s="2606"/>
      <c r="Z29" s="2609"/>
      <c r="AA29" s="2609"/>
      <c r="AB29" s="2609"/>
      <c r="AC29" s="2609"/>
      <c r="AD29" s="2609"/>
      <c r="AE29" s="2648"/>
      <c r="AF29" s="2648"/>
      <c r="AG29" s="2648"/>
      <c r="AH29" s="2648"/>
      <c r="AI29" s="2648"/>
      <c r="AJ29" s="2648"/>
      <c r="AK29" s="2648"/>
      <c r="AL29" s="2648"/>
      <c r="AM29" s="2648"/>
      <c r="AN29" s="2251"/>
      <c r="AO29" s="2544"/>
      <c r="AP29" s="2544"/>
      <c r="AQ29" s="2651"/>
    </row>
    <row r="30" spans="1:44" s="433" customFormat="1" ht="35.25" customHeight="1" x14ac:dyDescent="0.2">
      <c r="A30" s="2588"/>
      <c r="B30" s="2588"/>
      <c r="C30" s="2588"/>
      <c r="D30" s="2491"/>
      <c r="E30" s="2491"/>
      <c r="F30" s="2491"/>
      <c r="H30" s="406"/>
      <c r="I30" s="407"/>
      <c r="J30" s="2631"/>
      <c r="K30" s="2579"/>
      <c r="L30" s="2579"/>
      <c r="M30" s="2589"/>
      <c r="N30" s="2641"/>
      <c r="O30" s="2628"/>
      <c r="P30" s="2624"/>
      <c r="Q30" s="2636"/>
      <c r="R30" s="2562"/>
      <c r="S30" s="2579"/>
      <c r="T30" s="2579"/>
      <c r="U30" s="1565" t="s">
        <v>323</v>
      </c>
      <c r="V30" s="1455">
        <v>40000000</v>
      </c>
      <c r="W30" s="1258">
        <v>20</v>
      </c>
      <c r="X30" s="1032" t="s">
        <v>322</v>
      </c>
      <c r="Y30" s="2606"/>
      <c r="Z30" s="2609"/>
      <c r="AA30" s="2609"/>
      <c r="AB30" s="2609"/>
      <c r="AC30" s="2609"/>
      <c r="AD30" s="2609"/>
      <c r="AE30" s="2648"/>
      <c r="AF30" s="2648"/>
      <c r="AG30" s="2648"/>
      <c r="AH30" s="2648"/>
      <c r="AI30" s="2648"/>
      <c r="AJ30" s="2648"/>
      <c r="AK30" s="2648"/>
      <c r="AL30" s="2648"/>
      <c r="AM30" s="2648"/>
      <c r="AN30" s="2251"/>
      <c r="AO30" s="2544"/>
      <c r="AP30" s="2544"/>
      <c r="AQ30" s="2651"/>
      <c r="AR30" s="1310"/>
    </row>
    <row r="31" spans="1:44" s="433" customFormat="1" ht="30.75" customHeight="1" x14ac:dyDescent="0.2">
      <c r="A31" s="2588"/>
      <c r="B31" s="2588"/>
      <c r="C31" s="2588"/>
      <c r="D31" s="2491"/>
      <c r="E31" s="2491"/>
      <c r="F31" s="2491"/>
      <c r="H31" s="406"/>
      <c r="I31" s="407"/>
      <c r="J31" s="2630">
        <v>222</v>
      </c>
      <c r="K31" s="2632" t="s">
        <v>324</v>
      </c>
      <c r="L31" s="2632" t="s">
        <v>325</v>
      </c>
      <c r="M31" s="2634">
        <v>1</v>
      </c>
      <c r="N31" s="2641"/>
      <c r="O31" s="2628"/>
      <c r="P31" s="2624"/>
      <c r="Q31" s="2636">
        <f>+(V31+V32)/R28</f>
        <v>9.5238095238095233E-2</v>
      </c>
      <c r="R31" s="2562"/>
      <c r="S31" s="2579"/>
      <c r="T31" s="2579"/>
      <c r="U31" s="1567" t="s">
        <v>326</v>
      </c>
      <c r="V31" s="1455">
        <v>5000000</v>
      </c>
      <c r="W31" s="1258">
        <v>20</v>
      </c>
      <c r="X31" s="1032" t="s">
        <v>322</v>
      </c>
      <c r="Y31" s="2606"/>
      <c r="Z31" s="2609"/>
      <c r="AA31" s="2609"/>
      <c r="AB31" s="2609"/>
      <c r="AC31" s="2609"/>
      <c r="AD31" s="2609"/>
      <c r="AE31" s="2648"/>
      <c r="AF31" s="2648"/>
      <c r="AG31" s="2648"/>
      <c r="AH31" s="2648"/>
      <c r="AI31" s="2648"/>
      <c r="AJ31" s="2648"/>
      <c r="AK31" s="2648"/>
      <c r="AL31" s="2648"/>
      <c r="AM31" s="2648"/>
      <c r="AN31" s="2251"/>
      <c r="AO31" s="2544"/>
      <c r="AP31" s="2544"/>
      <c r="AQ31" s="2651"/>
      <c r="AR31" s="1033"/>
    </row>
    <row r="32" spans="1:44" s="433" customFormat="1" ht="36" customHeight="1" x14ac:dyDescent="0.2">
      <c r="A32" s="2588"/>
      <c r="B32" s="2588"/>
      <c r="C32" s="2588"/>
      <c r="D32" s="2491"/>
      <c r="E32" s="2491"/>
      <c r="F32" s="2491"/>
      <c r="H32" s="411"/>
      <c r="I32" s="412"/>
      <c r="J32" s="2631"/>
      <c r="K32" s="2633"/>
      <c r="L32" s="2633"/>
      <c r="M32" s="2635"/>
      <c r="N32" s="2642"/>
      <c r="O32" s="2639"/>
      <c r="P32" s="2633"/>
      <c r="Q32" s="2636"/>
      <c r="R32" s="2470"/>
      <c r="S32" s="2579"/>
      <c r="T32" s="2579"/>
      <c r="U32" s="1567" t="s">
        <v>327</v>
      </c>
      <c r="V32" s="1456">
        <v>15000000</v>
      </c>
      <c r="W32" s="1258">
        <v>20</v>
      </c>
      <c r="X32" s="1032" t="s">
        <v>322</v>
      </c>
      <c r="Y32" s="2607"/>
      <c r="Z32" s="2610"/>
      <c r="AA32" s="2610"/>
      <c r="AB32" s="2610"/>
      <c r="AC32" s="2610"/>
      <c r="AD32" s="2610"/>
      <c r="AE32" s="2649"/>
      <c r="AF32" s="2649"/>
      <c r="AG32" s="2649"/>
      <c r="AH32" s="2649"/>
      <c r="AI32" s="2649"/>
      <c r="AJ32" s="2649"/>
      <c r="AK32" s="2649"/>
      <c r="AL32" s="2649"/>
      <c r="AM32" s="2649"/>
      <c r="AN32" s="2251"/>
      <c r="AO32" s="2554"/>
      <c r="AP32" s="2554"/>
      <c r="AQ32" s="2652"/>
    </row>
    <row r="33" spans="1:44" s="8" customFormat="1" ht="33.75" customHeight="1" x14ac:dyDescent="0.2">
      <c r="A33" s="2588"/>
      <c r="B33" s="2588"/>
      <c r="C33" s="2588"/>
      <c r="D33" s="173">
        <v>24</v>
      </c>
      <c r="E33" s="806" t="s">
        <v>328</v>
      </c>
      <c r="F33" s="267"/>
      <c r="G33" s="1116"/>
      <c r="H33" s="1116"/>
      <c r="I33" s="1116"/>
      <c r="J33" s="153"/>
      <c r="K33" s="154"/>
      <c r="L33" s="155"/>
      <c r="M33" s="156"/>
      <c r="N33" s="1120"/>
      <c r="O33" s="1117"/>
      <c r="P33" s="1119"/>
      <c r="Q33" s="157"/>
      <c r="R33" s="1581"/>
      <c r="S33" s="155"/>
      <c r="T33" s="154"/>
      <c r="U33" s="154"/>
      <c r="V33" s="1457"/>
      <c r="W33" s="158"/>
      <c r="X33" s="159"/>
      <c r="Y33" s="1123"/>
      <c r="Z33" s="1123"/>
      <c r="AA33" s="1123"/>
      <c r="AB33" s="1123"/>
      <c r="AC33" s="1123"/>
      <c r="AD33" s="1123"/>
      <c r="AE33" s="1123"/>
      <c r="AF33" s="1123"/>
      <c r="AG33" s="1123"/>
      <c r="AH33" s="1123"/>
      <c r="AI33" s="1123"/>
      <c r="AJ33" s="1123"/>
      <c r="AK33" s="1123"/>
      <c r="AL33" s="1246"/>
      <c r="AM33" s="1124"/>
      <c r="AN33" s="1124"/>
      <c r="AO33" s="1119"/>
      <c r="AP33" s="1119"/>
      <c r="AQ33" s="1592"/>
    </row>
    <row r="34" spans="1:44" s="8" customFormat="1" ht="28.5" customHeight="1" x14ac:dyDescent="0.2">
      <c r="A34" s="2588"/>
      <c r="B34" s="2588"/>
      <c r="C34" s="2588"/>
      <c r="D34" s="2588"/>
      <c r="E34" s="2588"/>
      <c r="F34" s="2588"/>
      <c r="G34" s="115">
        <v>78</v>
      </c>
      <c r="H34" s="62" t="s">
        <v>329</v>
      </c>
      <c r="I34" s="62"/>
      <c r="J34" s="1126"/>
      <c r="K34" s="1127"/>
      <c r="L34" s="1100"/>
      <c r="M34" s="1103"/>
      <c r="N34" s="84"/>
      <c r="O34" s="88"/>
      <c r="P34" s="64"/>
      <c r="Q34" s="1128"/>
      <c r="R34" s="1582"/>
      <c r="S34" s="1100"/>
      <c r="T34" s="1127"/>
      <c r="U34" s="1564"/>
      <c r="V34" s="1458"/>
      <c r="W34" s="1130"/>
      <c r="X34" s="120"/>
      <c r="Y34" s="67"/>
      <c r="Z34" s="67"/>
      <c r="AA34" s="67"/>
      <c r="AB34" s="67"/>
      <c r="AC34" s="67"/>
      <c r="AD34" s="67"/>
      <c r="AE34" s="67"/>
      <c r="AF34" s="67"/>
      <c r="AG34" s="67"/>
      <c r="AH34" s="67"/>
      <c r="AI34" s="67"/>
      <c r="AJ34" s="67"/>
      <c r="AK34" s="67"/>
      <c r="AL34" s="67"/>
      <c r="AM34" s="67"/>
      <c r="AN34" s="67"/>
      <c r="AO34" s="67"/>
      <c r="AP34" s="67"/>
      <c r="AQ34" s="121"/>
    </row>
    <row r="35" spans="1:44" s="45" customFormat="1" ht="49.5" customHeight="1" x14ac:dyDescent="0.2">
      <c r="A35" s="2588"/>
      <c r="B35" s="2588"/>
      <c r="C35" s="2588"/>
      <c r="D35" s="2588"/>
      <c r="E35" s="2588"/>
      <c r="F35" s="2588"/>
      <c r="G35" s="1140"/>
      <c r="H35" s="1137"/>
      <c r="I35" s="1138"/>
      <c r="J35" s="2597">
        <v>226</v>
      </c>
      <c r="K35" s="2579" t="s">
        <v>330</v>
      </c>
      <c r="L35" s="2579" t="s">
        <v>331</v>
      </c>
      <c r="M35" s="2589">
        <v>12</v>
      </c>
      <c r="N35" s="2590" t="s">
        <v>332</v>
      </c>
      <c r="O35" s="2592" t="s">
        <v>333</v>
      </c>
      <c r="P35" s="2594" t="s">
        <v>334</v>
      </c>
      <c r="Q35" s="2596">
        <f>+SUM(V35:V43)/R35</f>
        <v>0.5</v>
      </c>
      <c r="R35" s="2469">
        <f>SUM(V35:V57)</f>
        <v>400000000</v>
      </c>
      <c r="S35" s="2579" t="s">
        <v>335</v>
      </c>
      <c r="T35" s="2579" t="s">
        <v>336</v>
      </c>
      <c r="U35" s="1569" t="s">
        <v>337</v>
      </c>
      <c r="V35" s="1456">
        <v>10000000</v>
      </c>
      <c r="W35" s="1141">
        <v>20</v>
      </c>
      <c r="X35" s="1142" t="s">
        <v>338</v>
      </c>
      <c r="Y35" s="2359">
        <v>1018</v>
      </c>
      <c r="Z35" s="2359">
        <v>982</v>
      </c>
      <c r="AA35" s="2359">
        <v>466</v>
      </c>
      <c r="AB35" s="2359">
        <v>152</v>
      </c>
      <c r="AC35" s="2359">
        <v>1063</v>
      </c>
      <c r="AD35" s="2359">
        <v>318</v>
      </c>
      <c r="AE35" s="2359">
        <v>0</v>
      </c>
      <c r="AF35" s="2359">
        <v>0</v>
      </c>
      <c r="AG35" s="2359">
        <v>0</v>
      </c>
      <c r="AH35" s="2359">
        <v>0</v>
      </c>
      <c r="AI35" s="2359">
        <v>0</v>
      </c>
      <c r="AJ35" s="2359">
        <v>0</v>
      </c>
      <c r="AK35" s="2359">
        <v>2000</v>
      </c>
      <c r="AL35" s="2359">
        <v>0</v>
      </c>
      <c r="AM35" s="2359">
        <v>2000</v>
      </c>
      <c r="AN35" s="2305">
        <f>+Y35+Z35</f>
        <v>2000</v>
      </c>
      <c r="AO35" s="2543">
        <v>43832</v>
      </c>
      <c r="AP35" s="2543">
        <v>44196</v>
      </c>
      <c r="AQ35" s="2661" t="s">
        <v>320</v>
      </c>
      <c r="AR35" s="433"/>
    </row>
    <row r="36" spans="1:44" s="45" customFormat="1" ht="33.75" customHeight="1" x14ac:dyDescent="0.2">
      <c r="A36" s="2588"/>
      <c r="B36" s="2588"/>
      <c r="C36" s="2588"/>
      <c r="D36" s="2588"/>
      <c r="E36" s="2588"/>
      <c r="F36" s="2588"/>
      <c r="G36" s="433"/>
      <c r="H36" s="406"/>
      <c r="I36" s="407"/>
      <c r="J36" s="2597"/>
      <c r="K36" s="2579"/>
      <c r="L36" s="2579"/>
      <c r="M36" s="2589"/>
      <c r="N36" s="2590"/>
      <c r="O36" s="2592"/>
      <c r="P36" s="2594"/>
      <c r="Q36" s="2596"/>
      <c r="R36" s="2562"/>
      <c r="S36" s="2579"/>
      <c r="T36" s="2579"/>
      <c r="U36" s="1565" t="s">
        <v>339</v>
      </c>
      <c r="V36" s="1459">
        <v>10000000</v>
      </c>
      <c r="W36" s="1309">
        <v>20</v>
      </c>
      <c r="X36" s="931" t="s">
        <v>61</v>
      </c>
      <c r="Y36" s="2654"/>
      <c r="Z36" s="2555"/>
      <c r="AA36" s="2555"/>
      <c r="AB36" s="2555"/>
      <c r="AC36" s="2555"/>
      <c r="AD36" s="2555"/>
      <c r="AE36" s="2555"/>
      <c r="AF36" s="2555"/>
      <c r="AG36" s="2555"/>
      <c r="AH36" s="2555"/>
      <c r="AI36" s="2555"/>
      <c r="AJ36" s="2555"/>
      <c r="AK36" s="2555"/>
      <c r="AL36" s="2555"/>
      <c r="AM36" s="2555"/>
      <c r="AN36" s="2305"/>
      <c r="AO36" s="2545"/>
      <c r="AP36" s="2545"/>
      <c r="AQ36" s="2195"/>
      <c r="AR36" s="433"/>
    </row>
    <row r="37" spans="1:44" s="45" customFormat="1" ht="35.25" customHeight="1" x14ac:dyDescent="0.2">
      <c r="A37" s="2588"/>
      <c r="B37" s="2588"/>
      <c r="C37" s="2588"/>
      <c r="D37" s="2588"/>
      <c r="E37" s="2588"/>
      <c r="F37" s="2588"/>
      <c r="G37" s="433"/>
      <c r="H37" s="406"/>
      <c r="I37" s="407"/>
      <c r="J37" s="2597"/>
      <c r="K37" s="2579"/>
      <c r="L37" s="2579"/>
      <c r="M37" s="2589"/>
      <c r="N37" s="2590"/>
      <c r="O37" s="2592"/>
      <c r="P37" s="2594"/>
      <c r="Q37" s="2596"/>
      <c r="R37" s="2562"/>
      <c r="S37" s="2579"/>
      <c r="T37" s="2579"/>
      <c r="U37" s="1568" t="s">
        <v>340</v>
      </c>
      <c r="V37" s="1459">
        <v>20000000</v>
      </c>
      <c r="W37" s="1309">
        <v>20</v>
      </c>
      <c r="X37" s="931" t="s">
        <v>61</v>
      </c>
      <c r="Y37" s="2654"/>
      <c r="Z37" s="2555"/>
      <c r="AA37" s="2555"/>
      <c r="AB37" s="2555"/>
      <c r="AC37" s="2555"/>
      <c r="AD37" s="2555"/>
      <c r="AE37" s="2555"/>
      <c r="AF37" s="2555"/>
      <c r="AG37" s="2555"/>
      <c r="AH37" s="2555"/>
      <c r="AI37" s="2555"/>
      <c r="AJ37" s="2555"/>
      <c r="AK37" s="2555"/>
      <c r="AL37" s="2555"/>
      <c r="AM37" s="2555"/>
      <c r="AN37" s="2305"/>
      <c r="AO37" s="2545"/>
      <c r="AP37" s="2545"/>
      <c r="AQ37" s="2195"/>
      <c r="AR37" s="2653"/>
    </row>
    <row r="38" spans="1:44" s="45" customFormat="1" ht="51.75" customHeight="1" x14ac:dyDescent="0.2">
      <c r="A38" s="2588"/>
      <c r="B38" s="2588"/>
      <c r="C38" s="2588"/>
      <c r="D38" s="2588"/>
      <c r="E38" s="2588"/>
      <c r="F38" s="2588"/>
      <c r="G38" s="433"/>
      <c r="H38" s="406"/>
      <c r="I38" s="407"/>
      <c r="J38" s="2597"/>
      <c r="K38" s="2579"/>
      <c r="L38" s="2579"/>
      <c r="M38" s="2589"/>
      <c r="N38" s="2590"/>
      <c r="O38" s="2592"/>
      <c r="P38" s="2594"/>
      <c r="Q38" s="2596"/>
      <c r="R38" s="2562"/>
      <c r="S38" s="2579"/>
      <c r="T38" s="2579"/>
      <c r="U38" s="1565" t="s">
        <v>341</v>
      </c>
      <c r="V38" s="1459">
        <v>30000000</v>
      </c>
      <c r="W38" s="1309">
        <v>20</v>
      </c>
      <c r="X38" s="931" t="s">
        <v>61</v>
      </c>
      <c r="Y38" s="2654"/>
      <c r="Z38" s="2555"/>
      <c r="AA38" s="2555"/>
      <c r="AB38" s="2555"/>
      <c r="AC38" s="2555"/>
      <c r="AD38" s="2555"/>
      <c r="AE38" s="2555"/>
      <c r="AF38" s="2555"/>
      <c r="AG38" s="2555"/>
      <c r="AH38" s="2555"/>
      <c r="AI38" s="2555"/>
      <c r="AJ38" s="2555"/>
      <c r="AK38" s="2555"/>
      <c r="AL38" s="2555"/>
      <c r="AM38" s="2555"/>
      <c r="AN38" s="2305"/>
      <c r="AO38" s="2545"/>
      <c r="AP38" s="2545"/>
      <c r="AQ38" s="2195"/>
      <c r="AR38" s="2653"/>
    </row>
    <row r="39" spans="1:44" s="45" customFormat="1" ht="62.25" customHeight="1" x14ac:dyDescent="0.2">
      <c r="A39" s="2588"/>
      <c r="B39" s="2588"/>
      <c r="C39" s="2588"/>
      <c r="D39" s="2588"/>
      <c r="E39" s="2588"/>
      <c r="F39" s="2588"/>
      <c r="G39" s="433"/>
      <c r="H39" s="406"/>
      <c r="I39" s="407"/>
      <c r="J39" s="2597"/>
      <c r="K39" s="2579"/>
      <c r="L39" s="2579"/>
      <c r="M39" s="2589"/>
      <c r="N39" s="2590"/>
      <c r="O39" s="2592"/>
      <c r="P39" s="2594"/>
      <c r="Q39" s="2596"/>
      <c r="R39" s="2562"/>
      <c r="S39" s="2579"/>
      <c r="T39" s="2579"/>
      <c r="U39" s="1565" t="s">
        <v>342</v>
      </c>
      <c r="V39" s="1459">
        <v>20000000</v>
      </c>
      <c r="W39" s="1309">
        <v>20</v>
      </c>
      <c r="X39" s="931" t="s">
        <v>61</v>
      </c>
      <c r="Y39" s="2654"/>
      <c r="Z39" s="2555"/>
      <c r="AA39" s="2555"/>
      <c r="AB39" s="2555"/>
      <c r="AC39" s="2555"/>
      <c r="AD39" s="2555"/>
      <c r="AE39" s="2555"/>
      <c r="AF39" s="2555"/>
      <c r="AG39" s="2555"/>
      <c r="AH39" s="2555"/>
      <c r="AI39" s="2555"/>
      <c r="AJ39" s="2555"/>
      <c r="AK39" s="2555"/>
      <c r="AL39" s="2555"/>
      <c r="AM39" s="2555"/>
      <c r="AN39" s="2305"/>
      <c r="AO39" s="2545"/>
      <c r="AP39" s="2545"/>
      <c r="AQ39" s="2195"/>
      <c r="AR39" s="2653"/>
    </row>
    <row r="40" spans="1:44" s="45" customFormat="1" ht="41.25" customHeight="1" x14ac:dyDescent="0.2">
      <c r="A40" s="2588"/>
      <c r="B40" s="2588"/>
      <c r="C40" s="2588"/>
      <c r="D40" s="2588"/>
      <c r="E40" s="2588"/>
      <c r="F40" s="2588"/>
      <c r="G40" s="433"/>
      <c r="H40" s="406"/>
      <c r="I40" s="407"/>
      <c r="J40" s="2597"/>
      <c r="K40" s="2579"/>
      <c r="L40" s="2579"/>
      <c r="M40" s="2589"/>
      <c r="N40" s="2590"/>
      <c r="O40" s="2592"/>
      <c r="P40" s="2594"/>
      <c r="Q40" s="2596"/>
      <c r="R40" s="2562"/>
      <c r="S40" s="2579"/>
      <c r="T40" s="2579"/>
      <c r="U40" s="1566" t="s">
        <v>343</v>
      </c>
      <c r="V40" s="1459">
        <v>10000000</v>
      </c>
      <c r="W40" s="1309">
        <v>20</v>
      </c>
      <c r="X40" s="931" t="s">
        <v>61</v>
      </c>
      <c r="Y40" s="2654"/>
      <c r="Z40" s="2555"/>
      <c r="AA40" s="2555"/>
      <c r="AB40" s="2555"/>
      <c r="AC40" s="2555"/>
      <c r="AD40" s="2555"/>
      <c r="AE40" s="2555"/>
      <c r="AF40" s="2555"/>
      <c r="AG40" s="2555"/>
      <c r="AH40" s="2555"/>
      <c r="AI40" s="2555"/>
      <c r="AJ40" s="2555"/>
      <c r="AK40" s="2555"/>
      <c r="AL40" s="2555"/>
      <c r="AM40" s="2555"/>
      <c r="AN40" s="2305"/>
      <c r="AO40" s="2545"/>
      <c r="AP40" s="2545"/>
      <c r="AQ40" s="2195"/>
      <c r="AR40" s="433"/>
    </row>
    <row r="41" spans="1:44" s="45" customFormat="1" ht="45" customHeight="1" x14ac:dyDescent="0.2">
      <c r="A41" s="2588"/>
      <c r="B41" s="2588"/>
      <c r="C41" s="2588"/>
      <c r="D41" s="2588"/>
      <c r="E41" s="2588"/>
      <c r="F41" s="2588"/>
      <c r="G41" s="433"/>
      <c r="H41" s="406"/>
      <c r="I41" s="407"/>
      <c r="J41" s="2597"/>
      <c r="K41" s="2579"/>
      <c r="L41" s="2579"/>
      <c r="M41" s="2589"/>
      <c r="N41" s="2590"/>
      <c r="O41" s="2592"/>
      <c r="P41" s="2594"/>
      <c r="Q41" s="2596"/>
      <c r="R41" s="2562"/>
      <c r="S41" s="2579"/>
      <c r="T41" s="2579"/>
      <c r="U41" s="1565" t="s">
        <v>344</v>
      </c>
      <c r="V41" s="1459">
        <v>10000000</v>
      </c>
      <c r="W41" s="1309">
        <v>20</v>
      </c>
      <c r="X41" s="931" t="s">
        <v>61</v>
      </c>
      <c r="Y41" s="2654"/>
      <c r="Z41" s="2555"/>
      <c r="AA41" s="2555"/>
      <c r="AB41" s="2555"/>
      <c r="AC41" s="2555"/>
      <c r="AD41" s="2555"/>
      <c r="AE41" s="2555"/>
      <c r="AF41" s="2555"/>
      <c r="AG41" s="2555"/>
      <c r="AH41" s="2555"/>
      <c r="AI41" s="2555"/>
      <c r="AJ41" s="2555"/>
      <c r="AK41" s="2555"/>
      <c r="AL41" s="2555"/>
      <c r="AM41" s="2555"/>
      <c r="AN41" s="2305"/>
      <c r="AO41" s="2545"/>
      <c r="AP41" s="2545"/>
      <c r="AQ41" s="2195"/>
      <c r="AR41" s="433"/>
    </row>
    <row r="42" spans="1:44" s="45" customFormat="1" ht="36" customHeight="1" x14ac:dyDescent="0.2">
      <c r="A42" s="2588"/>
      <c r="B42" s="2588"/>
      <c r="C42" s="2588"/>
      <c r="D42" s="2588"/>
      <c r="E42" s="2588"/>
      <c r="F42" s="2588"/>
      <c r="G42" s="433"/>
      <c r="H42" s="406"/>
      <c r="I42" s="407"/>
      <c r="J42" s="2597"/>
      <c r="K42" s="2579"/>
      <c r="L42" s="2579"/>
      <c r="M42" s="2589"/>
      <c r="N42" s="2590"/>
      <c r="O42" s="2592"/>
      <c r="P42" s="2594"/>
      <c r="Q42" s="2596"/>
      <c r="R42" s="2562"/>
      <c r="S42" s="2579"/>
      <c r="T42" s="2579"/>
      <c r="U42" s="1565" t="s">
        <v>345</v>
      </c>
      <c r="V42" s="1459">
        <v>80000000</v>
      </c>
      <c r="W42" s="1309">
        <v>20</v>
      </c>
      <c r="X42" s="931" t="s">
        <v>61</v>
      </c>
      <c r="Y42" s="2654"/>
      <c r="Z42" s="2555"/>
      <c r="AA42" s="2555"/>
      <c r="AB42" s="2555"/>
      <c r="AC42" s="2555"/>
      <c r="AD42" s="2555"/>
      <c r="AE42" s="2555"/>
      <c r="AF42" s="2555"/>
      <c r="AG42" s="2555"/>
      <c r="AH42" s="2555"/>
      <c r="AI42" s="2555"/>
      <c r="AJ42" s="2555"/>
      <c r="AK42" s="2555"/>
      <c r="AL42" s="2555"/>
      <c r="AM42" s="2555"/>
      <c r="AN42" s="2305"/>
      <c r="AO42" s="2545"/>
      <c r="AP42" s="2545"/>
      <c r="AQ42" s="2195"/>
      <c r="AR42" s="433"/>
    </row>
    <row r="43" spans="1:44" s="45" customFormat="1" ht="35.25" customHeight="1" x14ac:dyDescent="0.2">
      <c r="A43" s="2588"/>
      <c r="B43" s="2588"/>
      <c r="C43" s="2588"/>
      <c r="D43" s="2588"/>
      <c r="E43" s="2588"/>
      <c r="F43" s="2588"/>
      <c r="G43" s="433"/>
      <c r="H43" s="406"/>
      <c r="I43" s="407"/>
      <c r="J43" s="2597"/>
      <c r="K43" s="2579"/>
      <c r="L43" s="2579"/>
      <c r="M43" s="2589"/>
      <c r="N43" s="2590"/>
      <c r="O43" s="2592"/>
      <c r="P43" s="2594"/>
      <c r="Q43" s="2596"/>
      <c r="R43" s="2562"/>
      <c r="S43" s="2579"/>
      <c r="T43" s="2579"/>
      <c r="U43" s="1565" t="s">
        <v>346</v>
      </c>
      <c r="V43" s="1459">
        <v>10000000</v>
      </c>
      <c r="W43" s="1309">
        <v>20</v>
      </c>
      <c r="X43" s="931" t="s">
        <v>61</v>
      </c>
      <c r="Y43" s="2654"/>
      <c r="Z43" s="2555"/>
      <c r="AA43" s="2555"/>
      <c r="AB43" s="2555"/>
      <c r="AC43" s="2555"/>
      <c r="AD43" s="2555"/>
      <c r="AE43" s="2555"/>
      <c r="AF43" s="2555"/>
      <c r="AG43" s="2555"/>
      <c r="AH43" s="2555"/>
      <c r="AI43" s="2555"/>
      <c r="AJ43" s="2555"/>
      <c r="AK43" s="2555"/>
      <c r="AL43" s="2555"/>
      <c r="AM43" s="2555"/>
      <c r="AN43" s="2305"/>
      <c r="AO43" s="2545"/>
      <c r="AP43" s="2545"/>
      <c r="AQ43" s="2195"/>
      <c r="AR43" s="433"/>
    </row>
    <row r="44" spans="1:44" s="45" customFormat="1" ht="53.25" customHeight="1" x14ac:dyDescent="0.2">
      <c r="A44" s="2588"/>
      <c r="B44" s="2588"/>
      <c r="C44" s="2588"/>
      <c r="D44" s="2588"/>
      <c r="E44" s="2588"/>
      <c r="F44" s="2588"/>
      <c r="G44" s="433"/>
      <c r="H44" s="406"/>
      <c r="I44" s="407"/>
      <c r="J44" s="2645">
        <v>227</v>
      </c>
      <c r="K44" s="2579" t="s">
        <v>347</v>
      </c>
      <c r="L44" s="2579" t="s">
        <v>348</v>
      </c>
      <c r="M44" s="2589">
        <v>12</v>
      </c>
      <c r="N44" s="2590"/>
      <c r="O44" s="2592"/>
      <c r="P44" s="2594"/>
      <c r="Q44" s="2596">
        <f>+(V44+V45)/R35</f>
        <v>0.1</v>
      </c>
      <c r="R44" s="2562"/>
      <c r="S44" s="2579"/>
      <c r="T44" s="2579"/>
      <c r="U44" s="1565" t="s">
        <v>349</v>
      </c>
      <c r="V44" s="1460">
        <v>10000000</v>
      </c>
      <c r="W44" s="1309">
        <v>20</v>
      </c>
      <c r="X44" s="931" t="s">
        <v>61</v>
      </c>
      <c r="Y44" s="2654"/>
      <c r="Z44" s="2555"/>
      <c r="AA44" s="2555"/>
      <c r="AB44" s="2555"/>
      <c r="AC44" s="2555"/>
      <c r="AD44" s="2555"/>
      <c r="AE44" s="2555"/>
      <c r="AF44" s="2555"/>
      <c r="AG44" s="2555"/>
      <c r="AH44" s="2555"/>
      <c r="AI44" s="2555"/>
      <c r="AJ44" s="2555"/>
      <c r="AK44" s="2555"/>
      <c r="AL44" s="2555"/>
      <c r="AM44" s="2555"/>
      <c r="AN44" s="2305"/>
      <c r="AO44" s="2545"/>
      <c r="AP44" s="2545"/>
      <c r="AQ44" s="2195"/>
      <c r="AR44" s="433"/>
    </row>
    <row r="45" spans="1:44" s="45" customFormat="1" ht="48" customHeight="1" x14ac:dyDescent="0.2">
      <c r="A45" s="2588"/>
      <c r="B45" s="2588"/>
      <c r="C45" s="2588"/>
      <c r="D45" s="2588"/>
      <c r="E45" s="2588"/>
      <c r="F45" s="2588"/>
      <c r="G45" s="433"/>
      <c r="H45" s="406"/>
      <c r="I45" s="407"/>
      <c r="J45" s="2645"/>
      <c r="K45" s="2579"/>
      <c r="L45" s="2579"/>
      <c r="M45" s="2589"/>
      <c r="N45" s="2590"/>
      <c r="O45" s="2592"/>
      <c r="P45" s="2594"/>
      <c r="Q45" s="2596"/>
      <c r="R45" s="2562"/>
      <c r="S45" s="2579"/>
      <c r="T45" s="2579"/>
      <c r="U45" s="1570" t="s">
        <v>350</v>
      </c>
      <c r="V45" s="1460">
        <v>30000000</v>
      </c>
      <c r="W45" s="1309">
        <v>20</v>
      </c>
      <c r="X45" s="931" t="s">
        <v>61</v>
      </c>
      <c r="Y45" s="2654"/>
      <c r="Z45" s="2555"/>
      <c r="AA45" s="2555"/>
      <c r="AB45" s="2555"/>
      <c r="AC45" s="2555"/>
      <c r="AD45" s="2555"/>
      <c r="AE45" s="2555"/>
      <c r="AF45" s="2555"/>
      <c r="AG45" s="2555"/>
      <c r="AH45" s="2555"/>
      <c r="AI45" s="2555"/>
      <c r="AJ45" s="2555"/>
      <c r="AK45" s="2555"/>
      <c r="AL45" s="2555"/>
      <c r="AM45" s="2555"/>
      <c r="AN45" s="2305"/>
      <c r="AO45" s="2545"/>
      <c r="AP45" s="2545"/>
      <c r="AQ45" s="2195"/>
      <c r="AR45" s="433"/>
    </row>
    <row r="46" spans="1:44" s="45" customFormat="1" ht="28.5" customHeight="1" x14ac:dyDescent="0.2">
      <c r="A46" s="2588"/>
      <c r="B46" s="2588"/>
      <c r="C46" s="2588"/>
      <c r="D46" s="2588"/>
      <c r="E46" s="2588"/>
      <c r="F46" s="2588"/>
      <c r="G46" s="433"/>
      <c r="H46" s="406"/>
      <c r="I46" s="407"/>
      <c r="J46" s="2645">
        <v>228</v>
      </c>
      <c r="K46" s="2579" t="s">
        <v>351</v>
      </c>
      <c r="L46" s="2579" t="s">
        <v>352</v>
      </c>
      <c r="M46" s="2589">
        <v>2</v>
      </c>
      <c r="N46" s="2590"/>
      <c r="O46" s="2592"/>
      <c r="P46" s="2594"/>
      <c r="Q46" s="2596">
        <f>SUM(V46:V50)/R35</f>
        <v>0.1</v>
      </c>
      <c r="R46" s="2562"/>
      <c r="S46" s="2579"/>
      <c r="T46" s="2579"/>
      <c r="U46" s="1571" t="s">
        <v>353</v>
      </c>
      <c r="V46" s="1460">
        <v>3000000</v>
      </c>
      <c r="W46" s="1309">
        <v>20</v>
      </c>
      <c r="X46" s="931" t="s">
        <v>61</v>
      </c>
      <c r="Y46" s="2654"/>
      <c r="Z46" s="2555"/>
      <c r="AA46" s="2555"/>
      <c r="AB46" s="2555"/>
      <c r="AC46" s="2555"/>
      <c r="AD46" s="2555"/>
      <c r="AE46" s="2555"/>
      <c r="AF46" s="2555"/>
      <c r="AG46" s="2555"/>
      <c r="AH46" s="2555"/>
      <c r="AI46" s="2555"/>
      <c r="AJ46" s="2555"/>
      <c r="AK46" s="2555"/>
      <c r="AL46" s="2555"/>
      <c r="AM46" s="2555"/>
      <c r="AN46" s="2305"/>
      <c r="AO46" s="2545"/>
      <c r="AP46" s="2545"/>
      <c r="AQ46" s="2195"/>
      <c r="AR46" s="433"/>
    </row>
    <row r="47" spans="1:44" s="45" customFormat="1" ht="39" customHeight="1" x14ac:dyDescent="0.2">
      <c r="A47" s="2588"/>
      <c r="B47" s="2588"/>
      <c r="C47" s="2588"/>
      <c r="D47" s="2588"/>
      <c r="E47" s="2588"/>
      <c r="F47" s="2588"/>
      <c r="G47" s="433"/>
      <c r="H47" s="406"/>
      <c r="I47" s="407"/>
      <c r="J47" s="2645"/>
      <c r="K47" s="2579"/>
      <c r="L47" s="2579"/>
      <c r="M47" s="2589"/>
      <c r="N47" s="2590"/>
      <c r="O47" s="2592"/>
      <c r="P47" s="2594"/>
      <c r="Q47" s="2596"/>
      <c r="R47" s="2562"/>
      <c r="S47" s="2579"/>
      <c r="T47" s="2579"/>
      <c r="U47" s="1565" t="s">
        <v>354</v>
      </c>
      <c r="V47" s="1460">
        <v>25000000</v>
      </c>
      <c r="W47" s="1309">
        <v>20</v>
      </c>
      <c r="X47" s="931" t="s">
        <v>61</v>
      </c>
      <c r="Y47" s="2654"/>
      <c r="Z47" s="2555"/>
      <c r="AA47" s="2555"/>
      <c r="AB47" s="2555"/>
      <c r="AC47" s="2555"/>
      <c r="AD47" s="2555"/>
      <c r="AE47" s="2555"/>
      <c r="AF47" s="2555"/>
      <c r="AG47" s="2555"/>
      <c r="AH47" s="2555"/>
      <c r="AI47" s="2555"/>
      <c r="AJ47" s="2555"/>
      <c r="AK47" s="2555"/>
      <c r="AL47" s="2555"/>
      <c r="AM47" s="2555"/>
      <c r="AN47" s="2305"/>
      <c r="AO47" s="2545"/>
      <c r="AP47" s="2545"/>
      <c r="AQ47" s="2195"/>
      <c r="AR47" s="433"/>
    </row>
    <row r="48" spans="1:44" s="45" customFormat="1" ht="46.5" customHeight="1" x14ac:dyDescent="0.2">
      <c r="A48" s="2588"/>
      <c r="B48" s="2588"/>
      <c r="C48" s="2588"/>
      <c r="D48" s="2588"/>
      <c r="E48" s="2588"/>
      <c r="F48" s="2588"/>
      <c r="G48" s="433"/>
      <c r="H48" s="406"/>
      <c r="I48" s="407"/>
      <c r="J48" s="2645"/>
      <c r="K48" s="2579"/>
      <c r="L48" s="2579"/>
      <c r="M48" s="2589"/>
      <c r="N48" s="2590"/>
      <c r="O48" s="2592"/>
      <c r="P48" s="2594"/>
      <c r="Q48" s="2596"/>
      <c r="R48" s="2562"/>
      <c r="S48" s="2579"/>
      <c r="T48" s="2579"/>
      <c r="U48" s="1565" t="s">
        <v>355</v>
      </c>
      <c r="V48" s="1460">
        <v>4000000</v>
      </c>
      <c r="W48" s="1309">
        <v>20</v>
      </c>
      <c r="X48" s="931" t="s">
        <v>61</v>
      </c>
      <c r="Y48" s="2654"/>
      <c r="Z48" s="2555"/>
      <c r="AA48" s="2555"/>
      <c r="AB48" s="2555"/>
      <c r="AC48" s="2555"/>
      <c r="AD48" s="2555"/>
      <c r="AE48" s="2555"/>
      <c r="AF48" s="2555"/>
      <c r="AG48" s="2555"/>
      <c r="AH48" s="2555"/>
      <c r="AI48" s="2555"/>
      <c r="AJ48" s="2555"/>
      <c r="AK48" s="2555"/>
      <c r="AL48" s="2555"/>
      <c r="AM48" s="2555"/>
      <c r="AN48" s="2305"/>
      <c r="AO48" s="2545"/>
      <c r="AP48" s="2545"/>
      <c r="AQ48" s="2195"/>
      <c r="AR48" s="433"/>
    </row>
    <row r="49" spans="1:43" s="45" customFormat="1" ht="58.5" customHeight="1" x14ac:dyDescent="0.2">
      <c r="A49" s="2588"/>
      <c r="B49" s="2588"/>
      <c r="C49" s="2588"/>
      <c r="D49" s="2588"/>
      <c r="E49" s="2588"/>
      <c r="F49" s="2588"/>
      <c r="G49" s="433"/>
      <c r="H49" s="406"/>
      <c r="I49" s="407"/>
      <c r="J49" s="2645"/>
      <c r="K49" s="2579"/>
      <c r="L49" s="2579"/>
      <c r="M49" s="2589"/>
      <c r="N49" s="2590"/>
      <c r="O49" s="2592"/>
      <c r="P49" s="2594"/>
      <c r="Q49" s="2596"/>
      <c r="R49" s="2562"/>
      <c r="S49" s="2579"/>
      <c r="T49" s="2579"/>
      <c r="U49" s="1565" t="s">
        <v>356</v>
      </c>
      <c r="V49" s="1460">
        <v>3000000</v>
      </c>
      <c r="W49" s="1309">
        <v>20</v>
      </c>
      <c r="X49" s="931" t="s">
        <v>61</v>
      </c>
      <c r="Y49" s="2654"/>
      <c r="Z49" s="2555"/>
      <c r="AA49" s="2555"/>
      <c r="AB49" s="2555"/>
      <c r="AC49" s="2555"/>
      <c r="AD49" s="2555"/>
      <c r="AE49" s="2555"/>
      <c r="AF49" s="2555"/>
      <c r="AG49" s="2555"/>
      <c r="AH49" s="2555"/>
      <c r="AI49" s="2555"/>
      <c r="AJ49" s="2555"/>
      <c r="AK49" s="2555"/>
      <c r="AL49" s="2555"/>
      <c r="AM49" s="2555"/>
      <c r="AN49" s="2305"/>
      <c r="AO49" s="2545"/>
      <c r="AP49" s="2545"/>
      <c r="AQ49" s="2195"/>
    </row>
    <row r="50" spans="1:43" s="45" customFormat="1" ht="31.5" customHeight="1" x14ac:dyDescent="0.2">
      <c r="A50" s="2588"/>
      <c r="B50" s="2588"/>
      <c r="C50" s="2588"/>
      <c r="D50" s="2588"/>
      <c r="E50" s="2588"/>
      <c r="F50" s="2588"/>
      <c r="G50" s="433"/>
      <c r="H50" s="406"/>
      <c r="I50" s="407"/>
      <c r="J50" s="2195"/>
      <c r="K50" s="2309"/>
      <c r="L50" s="2309"/>
      <c r="M50" s="2352"/>
      <c r="N50" s="2590"/>
      <c r="O50" s="2592"/>
      <c r="P50" s="2594"/>
      <c r="Q50" s="2512"/>
      <c r="R50" s="2562"/>
      <c r="S50" s="2579"/>
      <c r="T50" s="2579"/>
      <c r="U50" s="1565" t="s">
        <v>346</v>
      </c>
      <c r="V50" s="1460">
        <v>5000000</v>
      </c>
      <c r="W50" s="1309">
        <v>20</v>
      </c>
      <c r="X50" s="931" t="s">
        <v>61</v>
      </c>
      <c r="Y50" s="2654"/>
      <c r="Z50" s="2555"/>
      <c r="AA50" s="2555"/>
      <c r="AB50" s="2555"/>
      <c r="AC50" s="2555"/>
      <c r="AD50" s="2555"/>
      <c r="AE50" s="2555"/>
      <c r="AF50" s="2555"/>
      <c r="AG50" s="2555"/>
      <c r="AH50" s="2555"/>
      <c r="AI50" s="2555"/>
      <c r="AJ50" s="2555"/>
      <c r="AK50" s="2555"/>
      <c r="AL50" s="2555"/>
      <c r="AM50" s="2555"/>
      <c r="AN50" s="2305"/>
      <c r="AO50" s="2545"/>
      <c r="AP50" s="2545"/>
      <c r="AQ50" s="2195"/>
    </row>
    <row r="51" spans="1:43" s="45" customFormat="1" ht="52.5" customHeight="1" x14ac:dyDescent="0.2">
      <c r="A51" s="2588"/>
      <c r="B51" s="2588"/>
      <c r="C51" s="2588"/>
      <c r="D51" s="2588"/>
      <c r="E51" s="2588"/>
      <c r="F51" s="2588"/>
      <c r="G51" s="433"/>
      <c r="H51" s="406"/>
      <c r="I51" s="407"/>
      <c r="J51" s="2645">
        <v>229</v>
      </c>
      <c r="K51" s="2579" t="s">
        <v>357</v>
      </c>
      <c r="L51" s="2579" t="s">
        <v>358</v>
      </c>
      <c r="M51" s="2589">
        <v>13</v>
      </c>
      <c r="N51" s="2590"/>
      <c r="O51" s="2592"/>
      <c r="P51" s="2594"/>
      <c r="Q51" s="2596">
        <f>+SUM(V51:V53)/R35</f>
        <v>0.16250000000000001</v>
      </c>
      <c r="R51" s="2562"/>
      <c r="S51" s="2579"/>
      <c r="T51" s="2579"/>
      <c r="U51" s="1565" t="s">
        <v>359</v>
      </c>
      <c r="V51" s="1460">
        <v>40000000</v>
      </c>
      <c r="W51" s="1309">
        <v>20</v>
      </c>
      <c r="X51" s="931" t="s">
        <v>61</v>
      </c>
      <c r="Y51" s="2654"/>
      <c r="Z51" s="2555"/>
      <c r="AA51" s="2555"/>
      <c r="AB51" s="2555"/>
      <c r="AC51" s="2555"/>
      <c r="AD51" s="2555"/>
      <c r="AE51" s="2555"/>
      <c r="AF51" s="2555"/>
      <c r="AG51" s="2555"/>
      <c r="AH51" s="2555"/>
      <c r="AI51" s="2555"/>
      <c r="AJ51" s="2555"/>
      <c r="AK51" s="2555"/>
      <c r="AL51" s="2555"/>
      <c r="AM51" s="2555"/>
      <c r="AN51" s="2305"/>
      <c r="AO51" s="2545"/>
      <c r="AP51" s="2545"/>
      <c r="AQ51" s="2195"/>
    </row>
    <row r="52" spans="1:43" s="45" customFormat="1" ht="52.5" customHeight="1" x14ac:dyDescent="0.2">
      <c r="A52" s="2588"/>
      <c r="B52" s="2588"/>
      <c r="C52" s="2588"/>
      <c r="D52" s="2588"/>
      <c r="E52" s="2588"/>
      <c r="F52" s="2588"/>
      <c r="G52" s="433"/>
      <c r="H52" s="406"/>
      <c r="I52" s="407"/>
      <c r="J52" s="2645"/>
      <c r="K52" s="2579"/>
      <c r="L52" s="2579"/>
      <c r="M52" s="2589"/>
      <c r="N52" s="2590"/>
      <c r="O52" s="2592"/>
      <c r="P52" s="2594"/>
      <c r="Q52" s="2596"/>
      <c r="R52" s="2562"/>
      <c r="S52" s="2579"/>
      <c r="T52" s="2579"/>
      <c r="U52" s="1565" t="s">
        <v>360</v>
      </c>
      <c r="V52" s="1460">
        <v>20000000</v>
      </c>
      <c r="W52" s="1309">
        <v>20</v>
      </c>
      <c r="X52" s="931" t="s">
        <v>61</v>
      </c>
      <c r="Y52" s="2654"/>
      <c r="Z52" s="2555"/>
      <c r="AA52" s="2555"/>
      <c r="AB52" s="2555"/>
      <c r="AC52" s="2555"/>
      <c r="AD52" s="2555"/>
      <c r="AE52" s="2555"/>
      <c r="AF52" s="2555"/>
      <c r="AG52" s="2555"/>
      <c r="AH52" s="2555"/>
      <c r="AI52" s="2555"/>
      <c r="AJ52" s="2555"/>
      <c r="AK52" s="2555"/>
      <c r="AL52" s="2555"/>
      <c r="AM52" s="2555"/>
      <c r="AN52" s="2305"/>
      <c r="AO52" s="2545"/>
      <c r="AP52" s="2545"/>
      <c r="AQ52" s="2195"/>
    </row>
    <row r="53" spans="1:43" s="45" customFormat="1" ht="60.75" customHeight="1" x14ac:dyDescent="0.2">
      <c r="A53" s="2588"/>
      <c r="B53" s="2588"/>
      <c r="C53" s="2588"/>
      <c r="D53" s="2588"/>
      <c r="E53" s="2588"/>
      <c r="F53" s="2588"/>
      <c r="G53" s="433"/>
      <c r="H53" s="406"/>
      <c r="I53" s="407"/>
      <c r="J53" s="2645"/>
      <c r="K53" s="2579"/>
      <c r="L53" s="2579"/>
      <c r="M53" s="2589"/>
      <c r="N53" s="2590"/>
      <c r="O53" s="2592"/>
      <c r="P53" s="2594"/>
      <c r="Q53" s="2596"/>
      <c r="R53" s="2562"/>
      <c r="S53" s="2579"/>
      <c r="T53" s="2579"/>
      <c r="U53" s="1565" t="s">
        <v>361</v>
      </c>
      <c r="V53" s="1460">
        <v>5000000</v>
      </c>
      <c r="W53" s="1309">
        <v>20</v>
      </c>
      <c r="X53" s="931" t="s">
        <v>61</v>
      </c>
      <c r="Y53" s="2654"/>
      <c r="Z53" s="2555"/>
      <c r="AA53" s="2555"/>
      <c r="AB53" s="2555"/>
      <c r="AC53" s="2555"/>
      <c r="AD53" s="2555"/>
      <c r="AE53" s="2555"/>
      <c r="AF53" s="2555"/>
      <c r="AG53" s="2555"/>
      <c r="AH53" s="2555"/>
      <c r="AI53" s="2555"/>
      <c r="AJ53" s="2555"/>
      <c r="AK53" s="2555"/>
      <c r="AL53" s="2555"/>
      <c r="AM53" s="2555"/>
      <c r="AN53" s="2305"/>
      <c r="AO53" s="2545"/>
      <c r="AP53" s="2545"/>
      <c r="AQ53" s="2195"/>
    </row>
    <row r="54" spans="1:43" s="45" customFormat="1" ht="45.75" customHeight="1" x14ac:dyDescent="0.2">
      <c r="A54" s="2588"/>
      <c r="B54" s="2588"/>
      <c r="C54" s="2588"/>
      <c r="D54" s="2588"/>
      <c r="E54" s="2588"/>
      <c r="F54" s="2588"/>
      <c r="G54" s="433"/>
      <c r="H54" s="406"/>
      <c r="I54" s="407"/>
      <c r="J54" s="2645">
        <v>230</v>
      </c>
      <c r="K54" s="2579" t="s">
        <v>362</v>
      </c>
      <c r="L54" s="2579" t="s">
        <v>363</v>
      </c>
      <c r="M54" s="2589">
        <v>1</v>
      </c>
      <c r="N54" s="2590"/>
      <c r="O54" s="2592"/>
      <c r="P54" s="2594"/>
      <c r="Q54" s="2596">
        <f>+SUM(V54:V57)/R35</f>
        <v>0.13750000000000001</v>
      </c>
      <c r="R54" s="2562"/>
      <c r="S54" s="2579"/>
      <c r="T54" s="2579"/>
      <c r="U54" s="1568" t="s">
        <v>364</v>
      </c>
      <c r="V54" s="1460">
        <v>20000000</v>
      </c>
      <c r="W54" s="1309">
        <v>20</v>
      </c>
      <c r="X54" s="931" t="s">
        <v>61</v>
      </c>
      <c r="Y54" s="2654"/>
      <c r="Z54" s="2555"/>
      <c r="AA54" s="2555"/>
      <c r="AB54" s="2555"/>
      <c r="AC54" s="2555"/>
      <c r="AD54" s="2555"/>
      <c r="AE54" s="2555"/>
      <c r="AF54" s="2555"/>
      <c r="AG54" s="2555"/>
      <c r="AH54" s="2555"/>
      <c r="AI54" s="2555"/>
      <c r="AJ54" s="2555"/>
      <c r="AK54" s="2555"/>
      <c r="AL54" s="2555"/>
      <c r="AM54" s="2555"/>
      <c r="AN54" s="2305"/>
      <c r="AO54" s="2545"/>
      <c r="AP54" s="2545"/>
      <c r="AQ54" s="2195"/>
    </row>
    <row r="55" spans="1:43" s="45" customFormat="1" ht="42" customHeight="1" x14ac:dyDescent="0.2">
      <c r="A55" s="2588"/>
      <c r="B55" s="2588"/>
      <c r="C55" s="2588"/>
      <c r="D55" s="2588"/>
      <c r="E55" s="2588"/>
      <c r="F55" s="2588"/>
      <c r="G55" s="433"/>
      <c r="H55" s="406"/>
      <c r="I55" s="407"/>
      <c r="J55" s="2645"/>
      <c r="K55" s="2579"/>
      <c r="L55" s="2579"/>
      <c r="M55" s="2589"/>
      <c r="N55" s="2590"/>
      <c r="O55" s="2592"/>
      <c r="P55" s="2594"/>
      <c r="Q55" s="2596"/>
      <c r="R55" s="2562"/>
      <c r="S55" s="2579"/>
      <c r="T55" s="2579"/>
      <c r="U55" s="1568" t="s">
        <v>365</v>
      </c>
      <c r="V55" s="1460">
        <v>10000000</v>
      </c>
      <c r="W55" s="1309">
        <v>20</v>
      </c>
      <c r="X55" s="931" t="s">
        <v>61</v>
      </c>
      <c r="Y55" s="2654"/>
      <c r="Z55" s="2555"/>
      <c r="AA55" s="2555"/>
      <c r="AB55" s="2555"/>
      <c r="AC55" s="2555"/>
      <c r="AD55" s="2555"/>
      <c r="AE55" s="2555"/>
      <c r="AF55" s="2555"/>
      <c r="AG55" s="2555"/>
      <c r="AH55" s="2555"/>
      <c r="AI55" s="2555"/>
      <c r="AJ55" s="2555"/>
      <c r="AK55" s="2555"/>
      <c r="AL55" s="2555"/>
      <c r="AM55" s="2555"/>
      <c r="AN55" s="2305"/>
      <c r="AO55" s="2545"/>
      <c r="AP55" s="2545"/>
      <c r="AQ55" s="2195"/>
    </row>
    <row r="56" spans="1:43" s="45" customFormat="1" ht="36" customHeight="1" x14ac:dyDescent="0.2">
      <c r="A56" s="2588"/>
      <c r="B56" s="2588"/>
      <c r="C56" s="2588"/>
      <c r="D56" s="2588"/>
      <c r="E56" s="2588"/>
      <c r="F56" s="2588"/>
      <c r="G56" s="433"/>
      <c r="H56" s="406"/>
      <c r="I56" s="407"/>
      <c r="J56" s="2645"/>
      <c r="K56" s="2579"/>
      <c r="L56" s="2579"/>
      <c r="M56" s="2589"/>
      <c r="N56" s="2590"/>
      <c r="O56" s="2592"/>
      <c r="P56" s="2594"/>
      <c r="Q56" s="2596"/>
      <c r="R56" s="2562"/>
      <c r="S56" s="2579"/>
      <c r="T56" s="2579"/>
      <c r="U56" s="1568" t="s">
        <v>366</v>
      </c>
      <c r="V56" s="1460">
        <v>20000000</v>
      </c>
      <c r="W56" s="1309">
        <v>20</v>
      </c>
      <c r="X56" s="931" t="s">
        <v>61</v>
      </c>
      <c r="Y56" s="2654"/>
      <c r="Z56" s="2555"/>
      <c r="AA56" s="2555"/>
      <c r="AB56" s="2555"/>
      <c r="AC56" s="2555"/>
      <c r="AD56" s="2555"/>
      <c r="AE56" s="2555"/>
      <c r="AF56" s="2555"/>
      <c r="AG56" s="2555"/>
      <c r="AH56" s="2555"/>
      <c r="AI56" s="2555"/>
      <c r="AJ56" s="2555"/>
      <c r="AK56" s="2555"/>
      <c r="AL56" s="2555"/>
      <c r="AM56" s="2555"/>
      <c r="AN56" s="2305"/>
      <c r="AO56" s="2545"/>
      <c r="AP56" s="2545"/>
      <c r="AQ56" s="2195"/>
    </row>
    <row r="57" spans="1:43" s="45" customFormat="1" ht="38.25" customHeight="1" x14ac:dyDescent="0.2">
      <c r="A57" s="2588"/>
      <c r="B57" s="2588"/>
      <c r="C57" s="2588"/>
      <c r="D57" s="2588"/>
      <c r="E57" s="2588"/>
      <c r="F57" s="2588"/>
      <c r="G57" s="413"/>
      <c r="H57" s="411"/>
      <c r="I57" s="412"/>
      <c r="J57" s="2645"/>
      <c r="K57" s="2579"/>
      <c r="L57" s="2579"/>
      <c r="M57" s="2589"/>
      <c r="N57" s="2591"/>
      <c r="O57" s="2593"/>
      <c r="P57" s="2595"/>
      <c r="Q57" s="2596"/>
      <c r="R57" s="2470"/>
      <c r="S57" s="2579"/>
      <c r="T57" s="2579"/>
      <c r="U57" s="1568" t="s">
        <v>346</v>
      </c>
      <c r="V57" s="1460">
        <v>5000000</v>
      </c>
      <c r="W57" s="1309">
        <v>20</v>
      </c>
      <c r="X57" s="931" t="s">
        <v>61</v>
      </c>
      <c r="Y57" s="2655"/>
      <c r="Z57" s="2556"/>
      <c r="AA57" s="2556"/>
      <c r="AB57" s="2556"/>
      <c r="AC57" s="2556"/>
      <c r="AD57" s="2556"/>
      <c r="AE57" s="2556"/>
      <c r="AF57" s="2556"/>
      <c r="AG57" s="2556"/>
      <c r="AH57" s="2556"/>
      <c r="AI57" s="2556"/>
      <c r="AJ57" s="2556"/>
      <c r="AK57" s="2556"/>
      <c r="AL57" s="2556"/>
      <c r="AM57" s="2556"/>
      <c r="AN57" s="2305"/>
      <c r="AO57" s="2554"/>
      <c r="AP57" s="2554"/>
      <c r="AQ57" s="2195"/>
    </row>
    <row r="58" spans="1:43" s="8" customFormat="1" ht="33.75" customHeight="1" x14ac:dyDescent="0.2">
      <c r="A58" s="2588"/>
      <c r="B58" s="2588"/>
      <c r="C58" s="2588"/>
      <c r="D58" s="2588"/>
      <c r="E58" s="2588"/>
      <c r="F58" s="2588"/>
      <c r="G58" s="115">
        <v>79</v>
      </c>
      <c r="H58" s="62" t="s">
        <v>367</v>
      </c>
      <c r="I58" s="62"/>
      <c r="J58" s="72"/>
      <c r="K58" s="148"/>
      <c r="L58" s="149"/>
      <c r="M58" s="150"/>
      <c r="N58" s="84"/>
      <c r="O58" s="122"/>
      <c r="P58" s="64"/>
      <c r="Q58" s="151"/>
      <c r="R58" s="1583"/>
      <c r="S58" s="149"/>
      <c r="T58" s="148"/>
      <c r="U58" s="148"/>
      <c r="V58" s="1461"/>
      <c r="W58" s="277"/>
      <c r="X58" s="932"/>
      <c r="Y58" s="67"/>
      <c r="Z58" s="67"/>
      <c r="AA58" s="67"/>
      <c r="AB58" s="67"/>
      <c r="AC58" s="67"/>
      <c r="AD58" s="67"/>
      <c r="AE58" s="67"/>
      <c r="AF58" s="67"/>
      <c r="AG58" s="67"/>
      <c r="AH58" s="67"/>
      <c r="AI58" s="67"/>
      <c r="AJ58" s="67"/>
      <c r="AK58" s="67"/>
      <c r="AL58" s="67"/>
      <c r="AM58" s="67"/>
      <c r="AN58" s="67"/>
      <c r="AO58" s="67"/>
      <c r="AP58" s="67"/>
      <c r="AQ58" s="121"/>
    </row>
    <row r="59" spans="1:43" s="45" customFormat="1" ht="39.75" customHeight="1" x14ac:dyDescent="0.2">
      <c r="A59" s="2588"/>
      <c r="B59" s="2588"/>
      <c r="C59" s="2588"/>
      <c r="D59" s="2588"/>
      <c r="E59" s="2588"/>
      <c r="F59" s="2588"/>
      <c r="G59" s="433"/>
      <c r="H59" s="1137"/>
      <c r="I59" s="1138"/>
      <c r="J59" s="2597">
        <v>231</v>
      </c>
      <c r="K59" s="2579" t="s">
        <v>368</v>
      </c>
      <c r="L59" s="2579" t="s">
        <v>369</v>
      </c>
      <c r="M59" s="2578">
        <v>1</v>
      </c>
      <c r="N59" s="2583" t="s">
        <v>370</v>
      </c>
      <c r="O59" s="2598" t="s">
        <v>371</v>
      </c>
      <c r="P59" s="2585" t="s">
        <v>372</v>
      </c>
      <c r="Q59" s="2569">
        <f>SUM(V59:V65)/R59</f>
        <v>0.88571428571428568</v>
      </c>
      <c r="R59" s="2541">
        <f>SUM(V59:V67)</f>
        <v>105000000</v>
      </c>
      <c r="S59" s="2549" t="s">
        <v>373</v>
      </c>
      <c r="T59" s="2549" t="s">
        <v>374</v>
      </c>
      <c r="U59" s="418" t="s">
        <v>375</v>
      </c>
      <c r="V59" s="1462">
        <v>15000000</v>
      </c>
      <c r="W59" s="1141" t="s">
        <v>376</v>
      </c>
      <c r="X59" s="1306" t="s">
        <v>338</v>
      </c>
      <c r="Y59" s="2603">
        <v>1018</v>
      </c>
      <c r="Z59" s="2557">
        <v>982</v>
      </c>
      <c r="AA59" s="2557">
        <v>466</v>
      </c>
      <c r="AB59" s="2557">
        <v>152</v>
      </c>
      <c r="AC59" s="2557">
        <v>1063</v>
      </c>
      <c r="AD59" s="2557">
        <v>319</v>
      </c>
      <c r="AE59" s="2557">
        <v>0</v>
      </c>
      <c r="AF59" s="2557">
        <v>0</v>
      </c>
      <c r="AG59" s="2557">
        <v>0</v>
      </c>
      <c r="AH59" s="2557">
        <v>0</v>
      </c>
      <c r="AI59" s="2557">
        <v>0</v>
      </c>
      <c r="AJ59" s="2557">
        <v>0</v>
      </c>
      <c r="AK59" s="2557">
        <v>0</v>
      </c>
      <c r="AL59" s="2557">
        <v>0</v>
      </c>
      <c r="AM59" s="2557">
        <v>0</v>
      </c>
      <c r="AN59" s="2367">
        <f>+Y59+Z59</f>
        <v>2000</v>
      </c>
      <c r="AO59" s="2543">
        <v>43832</v>
      </c>
      <c r="AP59" s="2543">
        <v>44196</v>
      </c>
      <c r="AQ59" s="2656" t="s">
        <v>320</v>
      </c>
    </row>
    <row r="60" spans="1:43" s="45" customFormat="1" ht="39.75" customHeight="1" x14ac:dyDescent="0.2">
      <c r="A60" s="2588"/>
      <c r="B60" s="2588"/>
      <c r="C60" s="2588"/>
      <c r="D60" s="2588"/>
      <c r="E60" s="2588"/>
      <c r="F60" s="2588"/>
      <c r="G60" s="433"/>
      <c r="H60" s="406"/>
      <c r="I60" s="407"/>
      <c r="J60" s="2597"/>
      <c r="K60" s="2579"/>
      <c r="L60" s="2579"/>
      <c r="M60" s="2578"/>
      <c r="N60" s="2583"/>
      <c r="O60" s="2564"/>
      <c r="P60" s="2566"/>
      <c r="Q60" s="2569"/>
      <c r="R60" s="2542"/>
      <c r="S60" s="2549"/>
      <c r="T60" s="2549"/>
      <c r="U60" s="418" t="s">
        <v>377</v>
      </c>
      <c r="V60" s="1462">
        <v>20000000</v>
      </c>
      <c r="W60" s="1141" t="s">
        <v>376</v>
      </c>
      <c r="X60" s="1306" t="s">
        <v>338</v>
      </c>
      <c r="Y60" s="2604"/>
      <c r="Z60" s="2558"/>
      <c r="AA60" s="2558"/>
      <c r="AB60" s="2558"/>
      <c r="AC60" s="2558"/>
      <c r="AD60" s="2558"/>
      <c r="AE60" s="2558"/>
      <c r="AF60" s="2558"/>
      <c r="AG60" s="2558"/>
      <c r="AH60" s="2558"/>
      <c r="AI60" s="2558"/>
      <c r="AJ60" s="2558"/>
      <c r="AK60" s="2558"/>
      <c r="AL60" s="2558"/>
      <c r="AM60" s="2558"/>
      <c r="AN60" s="2367"/>
      <c r="AO60" s="2545"/>
      <c r="AP60" s="2545"/>
      <c r="AQ60" s="2656"/>
    </row>
    <row r="61" spans="1:43" s="45" customFormat="1" ht="23.25" customHeight="1" x14ac:dyDescent="0.2">
      <c r="A61" s="2588"/>
      <c r="B61" s="2588"/>
      <c r="C61" s="2588"/>
      <c r="D61" s="2588"/>
      <c r="E61" s="2588"/>
      <c r="F61" s="2588"/>
      <c r="G61" s="433"/>
      <c r="H61" s="406"/>
      <c r="I61" s="407"/>
      <c r="J61" s="2597"/>
      <c r="K61" s="2579"/>
      <c r="L61" s="2579"/>
      <c r="M61" s="2578"/>
      <c r="N61" s="2583"/>
      <c r="O61" s="2564"/>
      <c r="P61" s="2566"/>
      <c r="Q61" s="2569"/>
      <c r="R61" s="2542"/>
      <c r="S61" s="2549"/>
      <c r="T61" s="2549"/>
      <c r="U61" s="418" t="s">
        <v>378</v>
      </c>
      <c r="V61" s="1462">
        <f>30000000-30000000</f>
        <v>0</v>
      </c>
      <c r="W61" s="1141">
        <v>20</v>
      </c>
      <c r="X61" s="1306" t="s">
        <v>338</v>
      </c>
      <c r="Y61" s="2604"/>
      <c r="Z61" s="2558"/>
      <c r="AA61" s="2558"/>
      <c r="AB61" s="2558"/>
      <c r="AC61" s="2558"/>
      <c r="AD61" s="2558"/>
      <c r="AE61" s="2558"/>
      <c r="AF61" s="2558"/>
      <c r="AG61" s="2558"/>
      <c r="AH61" s="2558"/>
      <c r="AI61" s="2558"/>
      <c r="AJ61" s="2558"/>
      <c r="AK61" s="2558"/>
      <c r="AL61" s="2558"/>
      <c r="AM61" s="2558"/>
      <c r="AN61" s="2367"/>
      <c r="AO61" s="2545"/>
      <c r="AP61" s="2545"/>
      <c r="AQ61" s="2656"/>
    </row>
    <row r="62" spans="1:43" s="433" customFormat="1" ht="28.5" customHeight="1" x14ac:dyDescent="0.2">
      <c r="A62" s="2588"/>
      <c r="B62" s="2588"/>
      <c r="C62" s="2588"/>
      <c r="D62" s="2588"/>
      <c r="E62" s="2588"/>
      <c r="F62" s="2588"/>
      <c r="H62" s="406"/>
      <c r="I62" s="407"/>
      <c r="J62" s="2597"/>
      <c r="K62" s="2579"/>
      <c r="L62" s="2579"/>
      <c r="M62" s="2578"/>
      <c r="N62" s="2583"/>
      <c r="O62" s="2564"/>
      <c r="P62" s="2566"/>
      <c r="Q62" s="2569"/>
      <c r="R62" s="2542"/>
      <c r="S62" s="2549"/>
      <c r="T62" s="2549"/>
      <c r="U62" s="418" t="s">
        <v>379</v>
      </c>
      <c r="V62" s="1462">
        <f>0+30000000</f>
        <v>30000000</v>
      </c>
      <c r="W62" s="1143">
        <v>20</v>
      </c>
      <c r="X62" s="1144" t="s">
        <v>338</v>
      </c>
      <c r="Y62" s="2604"/>
      <c r="Z62" s="2558"/>
      <c r="AA62" s="2558"/>
      <c r="AB62" s="2558"/>
      <c r="AC62" s="2558"/>
      <c r="AD62" s="2558"/>
      <c r="AE62" s="2558"/>
      <c r="AF62" s="2558"/>
      <c r="AG62" s="2558"/>
      <c r="AH62" s="2558"/>
      <c r="AI62" s="2558"/>
      <c r="AJ62" s="2558"/>
      <c r="AK62" s="2558"/>
      <c r="AL62" s="2558"/>
      <c r="AM62" s="2558"/>
      <c r="AN62" s="2367"/>
      <c r="AO62" s="2545"/>
      <c r="AP62" s="2545"/>
      <c r="AQ62" s="2656"/>
    </row>
    <row r="63" spans="1:43" s="45" customFormat="1" ht="39.75" customHeight="1" x14ac:dyDescent="0.2">
      <c r="A63" s="2588"/>
      <c r="B63" s="2588"/>
      <c r="C63" s="2588"/>
      <c r="D63" s="2588"/>
      <c r="E63" s="2588"/>
      <c r="F63" s="2588"/>
      <c r="G63" s="433"/>
      <c r="H63" s="406"/>
      <c r="I63" s="407"/>
      <c r="J63" s="2597"/>
      <c r="K63" s="2579"/>
      <c r="L63" s="2579"/>
      <c r="M63" s="2578"/>
      <c r="N63" s="2583"/>
      <c r="O63" s="2564"/>
      <c r="P63" s="2566"/>
      <c r="Q63" s="2569"/>
      <c r="R63" s="2542"/>
      <c r="S63" s="2549"/>
      <c r="T63" s="2549"/>
      <c r="U63" s="1572" t="s">
        <v>380</v>
      </c>
      <c r="V63" s="1462">
        <v>20000000</v>
      </c>
      <c r="W63" s="1141">
        <v>20</v>
      </c>
      <c r="X63" s="1306" t="s">
        <v>338</v>
      </c>
      <c r="Y63" s="2604"/>
      <c r="Z63" s="2558"/>
      <c r="AA63" s="2558"/>
      <c r="AB63" s="2558"/>
      <c r="AC63" s="2558"/>
      <c r="AD63" s="2558"/>
      <c r="AE63" s="2558"/>
      <c r="AF63" s="2558"/>
      <c r="AG63" s="2558"/>
      <c r="AH63" s="2558"/>
      <c r="AI63" s="2558"/>
      <c r="AJ63" s="2558"/>
      <c r="AK63" s="2558"/>
      <c r="AL63" s="2558"/>
      <c r="AM63" s="2558"/>
      <c r="AN63" s="2367"/>
      <c r="AO63" s="2545"/>
      <c r="AP63" s="2545"/>
      <c r="AQ63" s="2656"/>
    </row>
    <row r="64" spans="1:43" s="45" customFormat="1" ht="32.25" customHeight="1" x14ac:dyDescent="0.2">
      <c r="A64" s="2588"/>
      <c r="B64" s="2588"/>
      <c r="C64" s="2588"/>
      <c r="D64" s="2588"/>
      <c r="E64" s="2588"/>
      <c r="F64" s="2588"/>
      <c r="G64" s="433"/>
      <c r="H64" s="406"/>
      <c r="I64" s="407"/>
      <c r="J64" s="2597"/>
      <c r="K64" s="2579"/>
      <c r="L64" s="2579"/>
      <c r="M64" s="2578"/>
      <c r="N64" s="2583"/>
      <c r="O64" s="2564"/>
      <c r="P64" s="2566"/>
      <c r="Q64" s="2569"/>
      <c r="R64" s="2542"/>
      <c r="S64" s="2549"/>
      <c r="T64" s="2549"/>
      <c r="U64" s="418" t="s">
        <v>381</v>
      </c>
      <c r="V64" s="1462">
        <v>3000000</v>
      </c>
      <c r="W64" s="1019">
        <v>20</v>
      </c>
      <c r="X64" s="1020" t="s">
        <v>338</v>
      </c>
      <c r="Y64" s="2604"/>
      <c r="Z64" s="2558"/>
      <c r="AA64" s="2558"/>
      <c r="AB64" s="2558"/>
      <c r="AC64" s="2558"/>
      <c r="AD64" s="2558"/>
      <c r="AE64" s="2558"/>
      <c r="AF64" s="2558"/>
      <c r="AG64" s="2558"/>
      <c r="AH64" s="2558"/>
      <c r="AI64" s="2558"/>
      <c r="AJ64" s="2558"/>
      <c r="AK64" s="2558"/>
      <c r="AL64" s="2558"/>
      <c r="AM64" s="2558"/>
      <c r="AN64" s="2367"/>
      <c r="AO64" s="2545"/>
      <c r="AP64" s="2545"/>
      <c r="AQ64" s="2656"/>
    </row>
    <row r="65" spans="1:44" s="45" customFormat="1" ht="39" customHeight="1" x14ac:dyDescent="0.2">
      <c r="A65" s="2588"/>
      <c r="B65" s="2588"/>
      <c r="C65" s="2588"/>
      <c r="D65" s="2588"/>
      <c r="E65" s="2588"/>
      <c r="F65" s="2588"/>
      <c r="G65" s="433"/>
      <c r="H65" s="406"/>
      <c r="I65" s="407"/>
      <c r="J65" s="2597"/>
      <c r="K65" s="2579"/>
      <c r="L65" s="2579"/>
      <c r="M65" s="2578"/>
      <c r="N65" s="2583"/>
      <c r="O65" s="2564"/>
      <c r="P65" s="2566"/>
      <c r="Q65" s="2569"/>
      <c r="R65" s="2542"/>
      <c r="S65" s="2549"/>
      <c r="T65" s="2549"/>
      <c r="U65" s="418" t="s">
        <v>346</v>
      </c>
      <c r="V65" s="1462">
        <v>5000000</v>
      </c>
      <c r="W65" s="1021">
        <v>20</v>
      </c>
      <c r="X65" s="1020" t="s">
        <v>61</v>
      </c>
      <c r="Y65" s="2604"/>
      <c r="Z65" s="2558"/>
      <c r="AA65" s="2558"/>
      <c r="AB65" s="2558"/>
      <c r="AC65" s="2558"/>
      <c r="AD65" s="2558"/>
      <c r="AE65" s="2558"/>
      <c r="AF65" s="2558"/>
      <c r="AG65" s="2558"/>
      <c r="AH65" s="2558"/>
      <c r="AI65" s="2558"/>
      <c r="AJ65" s="2558"/>
      <c r="AK65" s="2558"/>
      <c r="AL65" s="2558"/>
      <c r="AM65" s="2558"/>
      <c r="AN65" s="2367"/>
      <c r="AO65" s="2545"/>
      <c r="AP65" s="2545"/>
      <c r="AQ65" s="2657"/>
      <c r="AR65" s="433"/>
    </row>
    <row r="66" spans="1:44" s="45" customFormat="1" ht="39.75" customHeight="1" x14ac:dyDescent="0.2">
      <c r="A66" s="2588"/>
      <c r="B66" s="2588"/>
      <c r="C66" s="2588"/>
      <c r="D66" s="2588"/>
      <c r="E66" s="2588"/>
      <c r="F66" s="2588"/>
      <c r="G66" s="433"/>
      <c r="H66" s="406"/>
      <c r="I66" s="407"/>
      <c r="J66" s="2658">
        <v>233</v>
      </c>
      <c r="K66" s="2659" t="s">
        <v>382</v>
      </c>
      <c r="L66" s="2659" t="s">
        <v>383</v>
      </c>
      <c r="M66" s="2660">
        <v>1</v>
      </c>
      <c r="N66" s="2583"/>
      <c r="O66" s="2564"/>
      <c r="P66" s="2566"/>
      <c r="Q66" s="2580">
        <f>SUM(V66+V67)/R59</f>
        <v>0.11428571428571428</v>
      </c>
      <c r="R66" s="2542"/>
      <c r="S66" s="2549"/>
      <c r="T66" s="2549"/>
      <c r="U66" s="1572" t="s">
        <v>384</v>
      </c>
      <c r="V66" s="1462">
        <v>7000000</v>
      </c>
      <c r="W66" s="1021">
        <v>20</v>
      </c>
      <c r="X66" s="1020" t="s">
        <v>61</v>
      </c>
      <c r="Y66" s="2604"/>
      <c r="Z66" s="2558"/>
      <c r="AA66" s="2558"/>
      <c r="AB66" s="2558"/>
      <c r="AC66" s="2558"/>
      <c r="AD66" s="2558"/>
      <c r="AE66" s="2558"/>
      <c r="AF66" s="2558"/>
      <c r="AG66" s="2558"/>
      <c r="AH66" s="2558"/>
      <c r="AI66" s="2558"/>
      <c r="AJ66" s="2558"/>
      <c r="AK66" s="2558"/>
      <c r="AL66" s="2558"/>
      <c r="AM66" s="2558"/>
      <c r="AN66" s="2367"/>
      <c r="AO66" s="2545"/>
      <c r="AP66" s="2545"/>
      <c r="AQ66" s="2657"/>
      <c r="AR66" s="433"/>
    </row>
    <row r="67" spans="1:44" ht="39.75" customHeight="1" x14ac:dyDescent="0.2">
      <c r="A67" s="2588"/>
      <c r="B67" s="2588"/>
      <c r="C67" s="2588"/>
      <c r="D67" s="2588"/>
      <c r="E67" s="2588"/>
      <c r="F67" s="2588"/>
      <c r="G67" s="8"/>
      <c r="H67" s="118"/>
      <c r="I67" s="119"/>
      <c r="J67" s="2658"/>
      <c r="K67" s="2659"/>
      <c r="L67" s="2659"/>
      <c r="M67" s="2660"/>
      <c r="N67" s="2583"/>
      <c r="O67" s="2564"/>
      <c r="P67" s="2566"/>
      <c r="Q67" s="2580"/>
      <c r="R67" s="2563"/>
      <c r="S67" s="2549"/>
      <c r="T67" s="2549"/>
      <c r="U67" s="943" t="s">
        <v>385</v>
      </c>
      <c r="V67" s="1463">
        <v>5000000</v>
      </c>
      <c r="W67" s="1022">
        <v>20</v>
      </c>
      <c r="X67" s="1023" t="s">
        <v>61</v>
      </c>
      <c r="Y67" s="2604"/>
      <c r="Z67" s="2558"/>
      <c r="AA67" s="2558"/>
      <c r="AB67" s="2558"/>
      <c r="AC67" s="2558"/>
      <c r="AD67" s="2558"/>
      <c r="AE67" s="2558"/>
      <c r="AF67" s="2558"/>
      <c r="AG67" s="2558"/>
      <c r="AH67" s="2558"/>
      <c r="AI67" s="2558"/>
      <c r="AJ67" s="2558"/>
      <c r="AK67" s="2558"/>
      <c r="AL67" s="2558"/>
      <c r="AM67" s="2558"/>
      <c r="AN67" s="2367"/>
      <c r="AO67" s="2554"/>
      <c r="AP67" s="2554"/>
      <c r="AQ67" s="2657"/>
      <c r="AR67" s="426"/>
    </row>
    <row r="68" spans="1:44" s="8" customFormat="1" ht="32.25" customHeight="1" x14ac:dyDescent="0.2">
      <c r="A68" s="2588"/>
      <c r="B68" s="2588"/>
      <c r="C68" s="2588"/>
      <c r="D68" s="173">
        <v>25</v>
      </c>
      <c r="E68" s="806" t="s">
        <v>386</v>
      </c>
      <c r="F68" s="267"/>
      <c r="G68" s="1116"/>
      <c r="H68" s="1116"/>
      <c r="I68" s="1116"/>
      <c r="J68" s="153"/>
      <c r="K68" s="154"/>
      <c r="L68" s="155"/>
      <c r="M68" s="156"/>
      <c r="N68" s="1120"/>
      <c r="O68" s="1117"/>
      <c r="P68" s="1119"/>
      <c r="Q68" s="157"/>
      <c r="R68" s="1581"/>
      <c r="S68" s="155"/>
      <c r="T68" s="154"/>
      <c r="U68" s="154"/>
      <c r="V68" s="1457"/>
      <c r="W68" s="1123"/>
      <c r="X68" s="1145"/>
      <c r="Y68" s="1124"/>
      <c r="Z68" s="1124"/>
      <c r="AA68" s="1124"/>
      <c r="AB68" s="1124"/>
      <c r="AC68" s="1124"/>
      <c r="AD68" s="1124"/>
      <c r="AE68" s="1124"/>
      <c r="AF68" s="1124"/>
      <c r="AG68" s="1124"/>
      <c r="AH68" s="1124"/>
      <c r="AI68" s="1124"/>
      <c r="AJ68" s="1124"/>
      <c r="AK68" s="1124"/>
      <c r="AL68" s="1246"/>
      <c r="AM68" s="1124"/>
      <c r="AN68" s="1124"/>
      <c r="AO68" s="1119"/>
      <c r="AP68" s="1119"/>
      <c r="AQ68" s="1592"/>
    </row>
    <row r="69" spans="1:44" s="8" customFormat="1" ht="27" customHeight="1" x14ac:dyDescent="0.2">
      <c r="A69" s="2588"/>
      <c r="B69" s="2588"/>
      <c r="C69" s="2588"/>
      <c r="D69" s="2588"/>
      <c r="E69" s="2588"/>
      <c r="F69" s="2588"/>
      <c r="G69" s="115">
        <v>81</v>
      </c>
      <c r="H69" s="62" t="s">
        <v>387</v>
      </c>
      <c r="I69" s="62"/>
      <c r="J69" s="1126"/>
      <c r="K69" s="1127"/>
      <c r="L69" s="1100"/>
      <c r="M69" s="1103"/>
      <c r="N69" s="84"/>
      <c r="O69" s="88"/>
      <c r="P69" s="64"/>
      <c r="Q69" s="1128"/>
      <c r="R69" s="1582"/>
      <c r="S69" s="1100"/>
      <c r="T69" s="1127"/>
      <c r="U69" s="1127"/>
      <c r="V69" s="1451"/>
      <c r="W69" s="67"/>
      <c r="X69" s="120"/>
      <c r="Y69" s="67"/>
      <c r="Z69" s="67"/>
      <c r="AA69" s="67"/>
      <c r="AB69" s="67"/>
      <c r="AC69" s="67"/>
      <c r="AD69" s="67"/>
      <c r="AE69" s="67"/>
      <c r="AF69" s="67"/>
      <c r="AG69" s="67"/>
      <c r="AH69" s="67"/>
      <c r="AI69" s="67"/>
      <c r="AJ69" s="67"/>
      <c r="AK69" s="562"/>
      <c r="AL69" s="562"/>
      <c r="AM69" s="63"/>
      <c r="AN69" s="63"/>
      <c r="AO69" s="64"/>
      <c r="AP69" s="64"/>
      <c r="AQ69" s="1594"/>
    </row>
    <row r="70" spans="1:44" s="45" customFormat="1" ht="51" customHeight="1" x14ac:dyDescent="0.2">
      <c r="A70" s="2588"/>
      <c r="B70" s="2588"/>
      <c r="C70" s="2588"/>
      <c r="D70" s="2588"/>
      <c r="E70" s="2588"/>
      <c r="F70" s="2588"/>
      <c r="G70" s="433"/>
      <c r="H70" s="1137"/>
      <c r="I70" s="1138"/>
      <c r="J70" s="1297">
        <v>236</v>
      </c>
      <c r="K70" s="1298" t="s">
        <v>388</v>
      </c>
      <c r="L70" s="1298" t="s">
        <v>389</v>
      </c>
      <c r="M70" s="1297">
        <v>3</v>
      </c>
      <c r="N70" s="2662" t="s">
        <v>390</v>
      </c>
      <c r="O70" s="2564" t="s">
        <v>391</v>
      </c>
      <c r="P70" s="2566" t="s">
        <v>392</v>
      </c>
      <c r="Q70" s="1300">
        <f>V70/R70</f>
        <v>0.14191849130233528</v>
      </c>
      <c r="R70" s="2541">
        <f>SUM(V70:V83)</f>
        <v>94420402</v>
      </c>
      <c r="S70" s="2549" t="s">
        <v>393</v>
      </c>
      <c r="T70" s="2549" t="s">
        <v>394</v>
      </c>
      <c r="U70" s="418" t="s">
        <v>395</v>
      </c>
      <c r="V70" s="1455">
        <f>100000000-86599999</f>
        <v>13400001</v>
      </c>
      <c r="W70" s="933" t="s">
        <v>376</v>
      </c>
      <c r="X70" s="1297" t="s">
        <v>338</v>
      </c>
      <c r="Y70" s="2258">
        <v>5089</v>
      </c>
      <c r="Z70" s="2258">
        <v>4911</v>
      </c>
      <c r="AA70" s="2258">
        <v>2331</v>
      </c>
      <c r="AB70" s="2258">
        <v>761</v>
      </c>
      <c r="AC70" s="2258">
        <v>5316</v>
      </c>
      <c r="AD70" s="2258">
        <v>1592</v>
      </c>
      <c r="AE70" s="2367">
        <v>0</v>
      </c>
      <c r="AF70" s="2367">
        <v>0</v>
      </c>
      <c r="AG70" s="2367">
        <v>0</v>
      </c>
      <c r="AH70" s="2367">
        <v>0</v>
      </c>
      <c r="AI70" s="2367">
        <v>0</v>
      </c>
      <c r="AJ70" s="2367">
        <v>0</v>
      </c>
      <c r="AK70" s="2367">
        <v>0</v>
      </c>
      <c r="AL70" s="2367">
        <v>0</v>
      </c>
      <c r="AM70" s="2367">
        <v>0</v>
      </c>
      <c r="AN70" s="2367">
        <f>+Y70+Z70</f>
        <v>10000</v>
      </c>
      <c r="AO70" s="2543">
        <v>43832</v>
      </c>
      <c r="AP70" s="2543">
        <v>44196</v>
      </c>
      <c r="AQ70" s="2656" t="s">
        <v>320</v>
      </c>
      <c r="AR70" s="433"/>
    </row>
    <row r="71" spans="1:44" s="45" customFormat="1" ht="28.5" x14ac:dyDescent="0.2">
      <c r="A71" s="2588"/>
      <c r="B71" s="2588"/>
      <c r="C71" s="2588"/>
      <c r="D71" s="2588"/>
      <c r="E71" s="2588"/>
      <c r="F71" s="2588"/>
      <c r="G71" s="433"/>
      <c r="H71" s="406"/>
      <c r="I71" s="407"/>
      <c r="J71" s="2578">
        <v>238</v>
      </c>
      <c r="K71" s="2579" t="s">
        <v>396</v>
      </c>
      <c r="L71" s="2579" t="s">
        <v>397</v>
      </c>
      <c r="M71" s="2578">
        <v>12</v>
      </c>
      <c r="N71" s="2662"/>
      <c r="O71" s="2564"/>
      <c r="P71" s="2566"/>
      <c r="Q71" s="2569">
        <f>SUM(V71:V75)/R70</f>
        <v>3.9539484273748378E-2</v>
      </c>
      <c r="R71" s="2542"/>
      <c r="S71" s="2549"/>
      <c r="T71" s="2549"/>
      <c r="U71" s="1492" t="s">
        <v>398</v>
      </c>
      <c r="V71" s="1455">
        <f>25000000-21266666</f>
        <v>3733334</v>
      </c>
      <c r="W71" s="1301">
        <v>20</v>
      </c>
      <c r="X71" s="1297" t="s">
        <v>61</v>
      </c>
      <c r="Y71" s="2259"/>
      <c r="Z71" s="2259"/>
      <c r="AA71" s="2259"/>
      <c r="AB71" s="2259"/>
      <c r="AC71" s="2259"/>
      <c r="AD71" s="2259"/>
      <c r="AE71" s="2367"/>
      <c r="AF71" s="2367"/>
      <c r="AG71" s="2367"/>
      <c r="AH71" s="2367"/>
      <c r="AI71" s="2367"/>
      <c r="AJ71" s="2367"/>
      <c r="AK71" s="2367"/>
      <c r="AL71" s="2367"/>
      <c r="AM71" s="2367"/>
      <c r="AN71" s="2367"/>
      <c r="AO71" s="2545"/>
      <c r="AP71" s="2545"/>
      <c r="AQ71" s="2272"/>
      <c r="AR71" s="1310"/>
    </row>
    <row r="72" spans="1:44" s="45" customFormat="1" ht="33.75" customHeight="1" x14ac:dyDescent="0.2">
      <c r="A72" s="2588"/>
      <c r="B72" s="2588"/>
      <c r="C72" s="2588"/>
      <c r="D72" s="2588"/>
      <c r="E72" s="2588"/>
      <c r="F72" s="2588"/>
      <c r="G72" s="433"/>
      <c r="H72" s="406"/>
      <c r="I72" s="407"/>
      <c r="J72" s="2578"/>
      <c r="K72" s="2579"/>
      <c r="L72" s="2579"/>
      <c r="M72" s="2578"/>
      <c r="N72" s="2662"/>
      <c r="O72" s="2564"/>
      <c r="P72" s="2566"/>
      <c r="Q72" s="2569"/>
      <c r="R72" s="2542"/>
      <c r="S72" s="2549"/>
      <c r="T72" s="2549"/>
      <c r="U72" s="1492" t="s">
        <v>399</v>
      </c>
      <c r="V72" s="1455">
        <f>25000000-25000000</f>
        <v>0</v>
      </c>
      <c r="W72" s="1301">
        <v>20</v>
      </c>
      <c r="X72" s="1297" t="s">
        <v>61</v>
      </c>
      <c r="Y72" s="2259"/>
      <c r="Z72" s="2259"/>
      <c r="AA72" s="2259"/>
      <c r="AB72" s="2259"/>
      <c r="AC72" s="2259"/>
      <c r="AD72" s="2259"/>
      <c r="AE72" s="2367"/>
      <c r="AF72" s="2367"/>
      <c r="AG72" s="2367"/>
      <c r="AH72" s="2367"/>
      <c r="AI72" s="2367"/>
      <c r="AJ72" s="2367"/>
      <c r="AK72" s="2367"/>
      <c r="AL72" s="2367"/>
      <c r="AM72" s="2367"/>
      <c r="AN72" s="2367"/>
      <c r="AO72" s="2545"/>
      <c r="AP72" s="2545"/>
      <c r="AQ72" s="2272"/>
      <c r="AR72" s="433"/>
    </row>
    <row r="73" spans="1:44" s="45" customFormat="1" ht="41.25" customHeight="1" x14ac:dyDescent="0.2">
      <c r="A73" s="2588"/>
      <c r="B73" s="2588"/>
      <c r="C73" s="2588"/>
      <c r="D73" s="2588"/>
      <c r="E73" s="2588"/>
      <c r="F73" s="2588"/>
      <c r="G73" s="433"/>
      <c r="H73" s="406"/>
      <c r="I73" s="407"/>
      <c r="J73" s="2578"/>
      <c r="K73" s="2579"/>
      <c r="L73" s="2579"/>
      <c r="M73" s="2578"/>
      <c r="N73" s="2662"/>
      <c r="O73" s="2564"/>
      <c r="P73" s="2566"/>
      <c r="Q73" s="2569"/>
      <c r="R73" s="2542"/>
      <c r="S73" s="2549"/>
      <c r="T73" s="2549"/>
      <c r="U73" s="1492" t="s">
        <v>400</v>
      </c>
      <c r="V73" s="1455">
        <f>15000000-15000000</f>
        <v>0</v>
      </c>
      <c r="W73" s="1301">
        <v>20</v>
      </c>
      <c r="X73" s="1297" t="s">
        <v>61</v>
      </c>
      <c r="Y73" s="2259"/>
      <c r="Z73" s="2259"/>
      <c r="AA73" s="2259"/>
      <c r="AB73" s="2259"/>
      <c r="AC73" s="2259"/>
      <c r="AD73" s="2259"/>
      <c r="AE73" s="2367"/>
      <c r="AF73" s="2367"/>
      <c r="AG73" s="2367"/>
      <c r="AH73" s="2367"/>
      <c r="AI73" s="2367"/>
      <c r="AJ73" s="2367"/>
      <c r="AK73" s="2367"/>
      <c r="AL73" s="2367"/>
      <c r="AM73" s="2367"/>
      <c r="AN73" s="2367"/>
      <c r="AO73" s="2545"/>
      <c r="AP73" s="2545"/>
      <c r="AQ73" s="2272"/>
      <c r="AR73" s="433"/>
    </row>
    <row r="74" spans="1:44" s="45" customFormat="1" ht="27" customHeight="1" x14ac:dyDescent="0.2">
      <c r="A74" s="2588"/>
      <c r="B74" s="2588"/>
      <c r="C74" s="2588"/>
      <c r="D74" s="2588"/>
      <c r="E74" s="2588"/>
      <c r="F74" s="2588"/>
      <c r="G74" s="433"/>
      <c r="H74" s="406"/>
      <c r="I74" s="407"/>
      <c r="J74" s="2578"/>
      <c r="K74" s="2579"/>
      <c r="L74" s="2579"/>
      <c r="M74" s="2578"/>
      <c r="N74" s="2662"/>
      <c r="O74" s="2564"/>
      <c r="P74" s="2566"/>
      <c r="Q74" s="2569"/>
      <c r="R74" s="2542"/>
      <c r="S74" s="2549"/>
      <c r="T74" s="2549"/>
      <c r="U74" s="1492" t="s">
        <v>401</v>
      </c>
      <c r="V74" s="1455">
        <f>5000000-5000000</f>
        <v>0</v>
      </c>
      <c r="W74" s="1301">
        <v>20</v>
      </c>
      <c r="X74" s="1297" t="s">
        <v>61</v>
      </c>
      <c r="Y74" s="2259"/>
      <c r="Z74" s="2259"/>
      <c r="AA74" s="2259"/>
      <c r="AB74" s="2259"/>
      <c r="AC74" s="2259"/>
      <c r="AD74" s="2259"/>
      <c r="AE74" s="2367"/>
      <c r="AF74" s="2367"/>
      <c r="AG74" s="2367"/>
      <c r="AH74" s="2367"/>
      <c r="AI74" s="2367"/>
      <c r="AJ74" s="2367"/>
      <c r="AK74" s="2367"/>
      <c r="AL74" s="2367"/>
      <c r="AM74" s="2367"/>
      <c r="AN74" s="2367"/>
      <c r="AO74" s="2545"/>
      <c r="AP74" s="2545"/>
      <c r="AQ74" s="2272"/>
      <c r="AR74" s="433"/>
    </row>
    <row r="75" spans="1:44" s="45" customFormat="1" ht="33" customHeight="1" x14ac:dyDescent="0.2">
      <c r="A75" s="2588"/>
      <c r="B75" s="2588"/>
      <c r="C75" s="2588"/>
      <c r="D75" s="2588"/>
      <c r="E75" s="2588"/>
      <c r="F75" s="2588"/>
      <c r="G75" s="433"/>
      <c r="H75" s="406"/>
      <c r="I75" s="407"/>
      <c r="J75" s="2578"/>
      <c r="K75" s="2579"/>
      <c r="L75" s="2579"/>
      <c r="M75" s="2578"/>
      <c r="N75" s="2662"/>
      <c r="O75" s="2564"/>
      <c r="P75" s="2566"/>
      <c r="Q75" s="2569"/>
      <c r="R75" s="2542"/>
      <c r="S75" s="2549"/>
      <c r="T75" s="2549"/>
      <c r="U75" s="418" t="s">
        <v>402</v>
      </c>
      <c r="V75" s="1455">
        <f>5000000+10000000-15000000</f>
        <v>0</v>
      </c>
      <c r="W75" s="1301">
        <v>20</v>
      </c>
      <c r="X75" s="1297" t="s">
        <v>61</v>
      </c>
      <c r="Y75" s="2259"/>
      <c r="Z75" s="2259"/>
      <c r="AA75" s="2259"/>
      <c r="AB75" s="2259"/>
      <c r="AC75" s="2259"/>
      <c r="AD75" s="2259"/>
      <c r="AE75" s="2367"/>
      <c r="AF75" s="2367"/>
      <c r="AG75" s="2367"/>
      <c r="AH75" s="2367"/>
      <c r="AI75" s="2367"/>
      <c r="AJ75" s="2367"/>
      <c r="AK75" s="2367"/>
      <c r="AL75" s="2367"/>
      <c r="AM75" s="2367"/>
      <c r="AN75" s="2367"/>
      <c r="AO75" s="2545"/>
      <c r="AP75" s="2545"/>
      <c r="AQ75" s="2272"/>
      <c r="AR75" s="433"/>
    </row>
    <row r="76" spans="1:44" s="45" customFormat="1" ht="42" customHeight="1" x14ac:dyDescent="0.2">
      <c r="A76" s="2588"/>
      <c r="B76" s="2588"/>
      <c r="C76" s="2588"/>
      <c r="D76" s="2588"/>
      <c r="E76" s="2588"/>
      <c r="F76" s="2588"/>
      <c r="G76" s="433"/>
      <c r="H76" s="406"/>
      <c r="I76" s="407"/>
      <c r="J76" s="1297">
        <v>239</v>
      </c>
      <c r="K76" s="934" t="s">
        <v>403</v>
      </c>
      <c r="L76" s="1298" t="s">
        <v>404</v>
      </c>
      <c r="M76" s="935">
        <v>1.98</v>
      </c>
      <c r="N76" s="2662"/>
      <c r="O76" s="2564"/>
      <c r="P76" s="2566"/>
      <c r="Q76" s="1300">
        <f>V76/R70</f>
        <v>5.5454106200479851E-2</v>
      </c>
      <c r="R76" s="2542"/>
      <c r="S76" s="2549"/>
      <c r="T76" s="2549"/>
      <c r="U76" s="425" t="s">
        <v>405</v>
      </c>
      <c r="V76" s="1455">
        <f>80000000-74764001</f>
        <v>5235999</v>
      </c>
      <c r="W76" s="1301">
        <v>20</v>
      </c>
      <c r="X76" s="1297" t="s">
        <v>61</v>
      </c>
      <c r="Y76" s="2259"/>
      <c r="Z76" s="2259"/>
      <c r="AA76" s="2259"/>
      <c r="AB76" s="2259"/>
      <c r="AC76" s="2259"/>
      <c r="AD76" s="2259"/>
      <c r="AE76" s="2367"/>
      <c r="AF76" s="2367"/>
      <c r="AG76" s="2367"/>
      <c r="AH76" s="2367"/>
      <c r="AI76" s="2367"/>
      <c r="AJ76" s="2367"/>
      <c r="AK76" s="2367"/>
      <c r="AL76" s="2367"/>
      <c r="AM76" s="2367"/>
      <c r="AN76" s="2367"/>
      <c r="AO76" s="2545"/>
      <c r="AP76" s="2545"/>
      <c r="AQ76" s="2272"/>
      <c r="AR76" s="433"/>
    </row>
    <row r="77" spans="1:44" s="45" customFormat="1" ht="30" customHeight="1" x14ac:dyDescent="0.2">
      <c r="A77" s="2588"/>
      <c r="B77" s="2588"/>
      <c r="C77" s="2588"/>
      <c r="D77" s="2588"/>
      <c r="E77" s="2588"/>
      <c r="F77" s="2588"/>
      <c r="G77" s="433"/>
      <c r="H77" s="406"/>
      <c r="I77" s="407"/>
      <c r="J77" s="2660">
        <v>240</v>
      </c>
      <c r="K77" s="2659" t="s">
        <v>406</v>
      </c>
      <c r="L77" s="2672" t="s">
        <v>407</v>
      </c>
      <c r="M77" s="2660">
        <v>1</v>
      </c>
      <c r="N77" s="2662"/>
      <c r="O77" s="2564"/>
      <c r="P77" s="2566"/>
      <c r="Q77" s="2580">
        <f>SUM(V77:V83)/R70</f>
        <v>0.76308791822343647</v>
      </c>
      <c r="R77" s="2542"/>
      <c r="S77" s="2549"/>
      <c r="T77" s="2549"/>
      <c r="U77" s="1492" t="s">
        <v>408</v>
      </c>
      <c r="V77" s="1455">
        <f>15000000-4307598</f>
        <v>10692402</v>
      </c>
      <c r="W77" s="1301">
        <v>20</v>
      </c>
      <c r="X77" s="1297" t="s">
        <v>61</v>
      </c>
      <c r="Y77" s="2259"/>
      <c r="Z77" s="2259"/>
      <c r="AA77" s="2259"/>
      <c r="AB77" s="2259"/>
      <c r="AC77" s="2259"/>
      <c r="AD77" s="2259"/>
      <c r="AE77" s="2367"/>
      <c r="AF77" s="2367"/>
      <c r="AG77" s="2367"/>
      <c r="AH77" s="2367"/>
      <c r="AI77" s="2367"/>
      <c r="AJ77" s="2367"/>
      <c r="AK77" s="2367"/>
      <c r="AL77" s="2367"/>
      <c r="AM77" s="2367"/>
      <c r="AN77" s="2367"/>
      <c r="AO77" s="2545"/>
      <c r="AP77" s="2545"/>
      <c r="AQ77" s="2272"/>
      <c r="AR77" s="433"/>
    </row>
    <row r="78" spans="1:44" s="45" customFormat="1" ht="28.5" x14ac:dyDescent="0.2">
      <c r="A78" s="2588"/>
      <c r="B78" s="2588"/>
      <c r="C78" s="2588"/>
      <c r="D78" s="2588"/>
      <c r="E78" s="2588"/>
      <c r="F78" s="2588"/>
      <c r="G78" s="433"/>
      <c r="H78" s="406"/>
      <c r="I78" s="407"/>
      <c r="J78" s="2660"/>
      <c r="K78" s="2659"/>
      <c r="L78" s="2672"/>
      <c r="M78" s="2660"/>
      <c r="N78" s="2662"/>
      <c r="O78" s="2564"/>
      <c r="P78" s="2566"/>
      <c r="Q78" s="2580"/>
      <c r="R78" s="2542"/>
      <c r="S78" s="2549"/>
      <c r="T78" s="2549"/>
      <c r="U78" s="1492" t="s">
        <v>409</v>
      </c>
      <c r="V78" s="1455">
        <f>25000000-25000000</f>
        <v>0</v>
      </c>
      <c r="W78" s="1301">
        <v>20</v>
      </c>
      <c r="X78" s="1297" t="s">
        <v>61</v>
      </c>
      <c r="Y78" s="2259"/>
      <c r="Z78" s="2259"/>
      <c r="AA78" s="2259"/>
      <c r="AB78" s="2259"/>
      <c r="AC78" s="2259"/>
      <c r="AD78" s="2259"/>
      <c r="AE78" s="2367"/>
      <c r="AF78" s="2367"/>
      <c r="AG78" s="2367"/>
      <c r="AH78" s="2367"/>
      <c r="AI78" s="2367"/>
      <c r="AJ78" s="2367"/>
      <c r="AK78" s="2367"/>
      <c r="AL78" s="2367"/>
      <c r="AM78" s="2367"/>
      <c r="AN78" s="2367"/>
      <c r="AO78" s="2545"/>
      <c r="AP78" s="2545"/>
      <c r="AQ78" s="2272"/>
      <c r="AR78" s="433"/>
    </row>
    <row r="79" spans="1:44" s="45" customFormat="1" ht="28.5" x14ac:dyDescent="0.2">
      <c r="A79" s="2588"/>
      <c r="B79" s="2588"/>
      <c r="C79" s="2588"/>
      <c r="D79" s="2588"/>
      <c r="E79" s="2588"/>
      <c r="F79" s="2588"/>
      <c r="G79" s="433"/>
      <c r="H79" s="406"/>
      <c r="I79" s="407"/>
      <c r="J79" s="2660"/>
      <c r="K79" s="2659"/>
      <c r="L79" s="2672"/>
      <c r="M79" s="2660"/>
      <c r="N79" s="2662"/>
      <c r="O79" s="2564"/>
      <c r="P79" s="2566"/>
      <c r="Q79" s="2580"/>
      <c r="R79" s="2542"/>
      <c r="S79" s="2549"/>
      <c r="T79" s="2549"/>
      <c r="U79" s="1492" t="s">
        <v>410</v>
      </c>
      <c r="V79" s="1455">
        <f>100000000-20000000-80000000</f>
        <v>0</v>
      </c>
      <c r="W79" s="1301">
        <v>20</v>
      </c>
      <c r="X79" s="1297" t="s">
        <v>61</v>
      </c>
      <c r="Y79" s="2259"/>
      <c r="Z79" s="2259"/>
      <c r="AA79" s="2259"/>
      <c r="AB79" s="2259"/>
      <c r="AC79" s="2259"/>
      <c r="AD79" s="2259"/>
      <c r="AE79" s="2367"/>
      <c r="AF79" s="2367"/>
      <c r="AG79" s="2367"/>
      <c r="AH79" s="2367"/>
      <c r="AI79" s="2367"/>
      <c r="AJ79" s="2367"/>
      <c r="AK79" s="2367"/>
      <c r="AL79" s="2367"/>
      <c r="AM79" s="2367"/>
      <c r="AN79" s="2367"/>
      <c r="AO79" s="2545"/>
      <c r="AP79" s="2545"/>
      <c r="AQ79" s="2272"/>
      <c r="AR79" s="433"/>
    </row>
    <row r="80" spans="1:44" s="45" customFormat="1" ht="33.75" customHeight="1" x14ac:dyDescent="0.2">
      <c r="A80" s="2588"/>
      <c r="B80" s="2588"/>
      <c r="C80" s="2588"/>
      <c r="D80" s="2588"/>
      <c r="E80" s="2588"/>
      <c r="F80" s="2588"/>
      <c r="G80" s="433"/>
      <c r="H80" s="406"/>
      <c r="I80" s="407"/>
      <c r="J80" s="2660"/>
      <c r="K80" s="2659"/>
      <c r="L80" s="2672"/>
      <c r="M80" s="2660"/>
      <c r="N80" s="2662"/>
      <c r="O80" s="2564"/>
      <c r="P80" s="2566"/>
      <c r="Q80" s="2580"/>
      <c r="R80" s="2542"/>
      <c r="S80" s="2549"/>
      <c r="T80" s="2549"/>
      <c r="U80" s="1492" t="s">
        <v>411</v>
      </c>
      <c r="V80" s="1455">
        <f>99999999.99-25000000-62208000+0.01</f>
        <v>12791999.999999994</v>
      </c>
      <c r="W80" s="1301">
        <v>20</v>
      </c>
      <c r="X80" s="1297" t="s">
        <v>61</v>
      </c>
      <c r="Y80" s="2259"/>
      <c r="Z80" s="2259"/>
      <c r="AA80" s="2259"/>
      <c r="AB80" s="2259"/>
      <c r="AC80" s="2259"/>
      <c r="AD80" s="2259"/>
      <c r="AE80" s="2367"/>
      <c r="AF80" s="2367"/>
      <c r="AG80" s="2367"/>
      <c r="AH80" s="2367"/>
      <c r="AI80" s="2367"/>
      <c r="AJ80" s="2367"/>
      <c r="AK80" s="2367"/>
      <c r="AL80" s="2367"/>
      <c r="AM80" s="2367"/>
      <c r="AN80" s="2367"/>
      <c r="AO80" s="2545"/>
      <c r="AP80" s="2545"/>
      <c r="AQ80" s="2272"/>
      <c r="AR80" s="433"/>
    </row>
    <row r="81" spans="1:44" s="45" customFormat="1" ht="30" customHeight="1" x14ac:dyDescent="0.2">
      <c r="A81" s="2588"/>
      <c r="B81" s="2588"/>
      <c r="C81" s="2588"/>
      <c r="D81" s="2588"/>
      <c r="E81" s="2588"/>
      <c r="F81" s="2588"/>
      <c r="G81" s="433"/>
      <c r="H81" s="406"/>
      <c r="I81" s="407"/>
      <c r="J81" s="2660"/>
      <c r="K81" s="2659"/>
      <c r="L81" s="2672"/>
      <c r="M81" s="2660"/>
      <c r="N81" s="2662"/>
      <c r="O81" s="2564"/>
      <c r="P81" s="2566"/>
      <c r="Q81" s="2580"/>
      <c r="R81" s="2542"/>
      <c r="S81" s="2549"/>
      <c r="T81" s="2549"/>
      <c r="U81" s="1492" t="s">
        <v>412</v>
      </c>
      <c r="V81" s="1455">
        <f>20000000-9166667</f>
        <v>10833333</v>
      </c>
      <c r="W81" s="1301">
        <v>20</v>
      </c>
      <c r="X81" s="1297" t="s">
        <v>61</v>
      </c>
      <c r="Y81" s="2259"/>
      <c r="Z81" s="2259"/>
      <c r="AA81" s="2259"/>
      <c r="AB81" s="2259"/>
      <c r="AC81" s="2259"/>
      <c r="AD81" s="2259"/>
      <c r="AE81" s="2367"/>
      <c r="AF81" s="2367"/>
      <c r="AG81" s="2367"/>
      <c r="AH81" s="2367"/>
      <c r="AI81" s="2367"/>
      <c r="AJ81" s="2367"/>
      <c r="AK81" s="2367"/>
      <c r="AL81" s="2367"/>
      <c r="AM81" s="2367"/>
      <c r="AN81" s="2367"/>
      <c r="AO81" s="2545"/>
      <c r="AP81" s="2545"/>
      <c r="AQ81" s="2272"/>
      <c r="AR81" s="433"/>
    </row>
    <row r="82" spans="1:44" s="45" customFormat="1" ht="34.5" customHeight="1" x14ac:dyDescent="0.2">
      <c r="A82" s="2588"/>
      <c r="B82" s="2588"/>
      <c r="C82" s="2588"/>
      <c r="D82" s="2588"/>
      <c r="E82" s="2588"/>
      <c r="F82" s="2588"/>
      <c r="G82" s="433"/>
      <c r="H82" s="406"/>
      <c r="I82" s="407"/>
      <c r="J82" s="2660"/>
      <c r="K82" s="2659"/>
      <c r="L82" s="2672"/>
      <c r="M82" s="2660"/>
      <c r="N82" s="2662"/>
      <c r="O82" s="2564"/>
      <c r="P82" s="2566"/>
      <c r="Q82" s="2580"/>
      <c r="R82" s="2542"/>
      <c r="S82" s="2549"/>
      <c r="T82" s="2549"/>
      <c r="U82" s="1492" t="s">
        <v>413</v>
      </c>
      <c r="V82" s="1455">
        <f>40000000+10000000-12266667</f>
        <v>37733333</v>
      </c>
      <c r="W82" s="1301">
        <v>20</v>
      </c>
      <c r="X82" s="1297" t="s">
        <v>61</v>
      </c>
      <c r="Y82" s="2259"/>
      <c r="Z82" s="2259"/>
      <c r="AA82" s="2259"/>
      <c r="AB82" s="2259"/>
      <c r="AC82" s="2259"/>
      <c r="AD82" s="2259"/>
      <c r="AE82" s="2367"/>
      <c r="AF82" s="2367"/>
      <c r="AG82" s="2367"/>
      <c r="AH82" s="2367"/>
      <c r="AI82" s="2367"/>
      <c r="AJ82" s="2367"/>
      <c r="AK82" s="2367"/>
      <c r="AL82" s="2367"/>
      <c r="AM82" s="2367"/>
      <c r="AN82" s="2367"/>
      <c r="AO82" s="2545"/>
      <c r="AP82" s="2545"/>
      <c r="AQ82" s="2272"/>
      <c r="AR82" s="433"/>
    </row>
    <row r="83" spans="1:44" ht="29.25" customHeight="1" x14ac:dyDescent="0.2">
      <c r="A83" s="2588"/>
      <c r="B83" s="2588"/>
      <c r="C83" s="2588"/>
      <c r="D83" s="2588"/>
      <c r="E83" s="2588"/>
      <c r="F83" s="2588"/>
      <c r="G83" s="8"/>
      <c r="H83" s="118"/>
      <c r="I83" s="119"/>
      <c r="J83" s="2660"/>
      <c r="K83" s="2659"/>
      <c r="L83" s="2672"/>
      <c r="M83" s="2660"/>
      <c r="N83" s="2662"/>
      <c r="O83" s="2564"/>
      <c r="P83" s="2566"/>
      <c r="Q83" s="2580"/>
      <c r="R83" s="2563"/>
      <c r="S83" s="2549"/>
      <c r="T83" s="2549"/>
      <c r="U83" s="1517" t="s">
        <v>300</v>
      </c>
      <c r="V83" s="1464">
        <f>10000000+25000000-35000000</f>
        <v>0</v>
      </c>
      <c r="W83" s="936">
        <v>20</v>
      </c>
      <c r="X83" s="1299" t="s">
        <v>61</v>
      </c>
      <c r="Y83" s="2308"/>
      <c r="Z83" s="2308"/>
      <c r="AA83" s="2308"/>
      <c r="AB83" s="2308"/>
      <c r="AC83" s="2308"/>
      <c r="AD83" s="2308"/>
      <c r="AE83" s="2367"/>
      <c r="AF83" s="2367"/>
      <c r="AG83" s="2367"/>
      <c r="AH83" s="2367"/>
      <c r="AI83" s="2367"/>
      <c r="AJ83" s="2367"/>
      <c r="AK83" s="2367"/>
      <c r="AL83" s="2367"/>
      <c r="AM83" s="2367"/>
      <c r="AN83" s="2367"/>
      <c r="AO83" s="2554"/>
      <c r="AP83" s="2554"/>
      <c r="AQ83" s="2272"/>
      <c r="AR83" s="426"/>
    </row>
    <row r="84" spans="1:44" s="8" customFormat="1" ht="32.25" customHeight="1" x14ac:dyDescent="0.2">
      <c r="A84" s="2588"/>
      <c r="B84" s="2588"/>
      <c r="C84" s="2588"/>
      <c r="D84" s="2588"/>
      <c r="E84" s="2588"/>
      <c r="F84" s="2588"/>
      <c r="G84" s="115">
        <v>82</v>
      </c>
      <c r="H84" s="62" t="s">
        <v>414</v>
      </c>
      <c r="I84" s="62"/>
      <c r="J84" s="72"/>
      <c r="K84" s="148"/>
      <c r="L84" s="149"/>
      <c r="M84" s="150"/>
      <c r="N84" s="84"/>
      <c r="O84" s="88"/>
      <c r="P84" s="64"/>
      <c r="Q84" s="160"/>
      <c r="R84" s="1583"/>
      <c r="S84" s="149"/>
      <c r="T84" s="148"/>
      <c r="U84" s="148"/>
      <c r="V84" s="1465"/>
      <c r="W84" s="67"/>
      <c r="X84" s="120"/>
      <c r="Y84" s="67"/>
      <c r="Z84" s="67"/>
      <c r="AA84" s="67"/>
      <c r="AB84" s="67"/>
      <c r="AC84" s="67"/>
      <c r="AD84" s="67"/>
      <c r="AE84" s="67"/>
      <c r="AF84" s="67"/>
      <c r="AG84" s="67"/>
      <c r="AH84" s="67"/>
      <c r="AI84" s="67"/>
      <c r="AJ84" s="67"/>
      <c r="AK84" s="67"/>
      <c r="AL84" s="67"/>
      <c r="AM84" s="63"/>
      <c r="AN84" s="63"/>
      <c r="AO84" s="64"/>
      <c r="AP84" s="64"/>
      <c r="AQ84" s="1594"/>
    </row>
    <row r="85" spans="1:44" ht="63" customHeight="1" x14ac:dyDescent="0.2">
      <c r="A85" s="2588"/>
      <c r="B85" s="2588"/>
      <c r="C85" s="2588"/>
      <c r="D85" s="2588"/>
      <c r="E85" s="2588"/>
      <c r="F85" s="2588"/>
      <c r="G85" s="8"/>
      <c r="H85" s="1132"/>
      <c r="I85" s="1133"/>
      <c r="J85" s="2663">
        <v>242</v>
      </c>
      <c r="K85" s="2665" t="s">
        <v>415</v>
      </c>
      <c r="L85" s="2667" t="s">
        <v>416</v>
      </c>
      <c r="M85" s="2568">
        <v>1</v>
      </c>
      <c r="N85" s="2583" t="s">
        <v>417</v>
      </c>
      <c r="O85" s="2564" t="s">
        <v>418</v>
      </c>
      <c r="P85" s="2566" t="s">
        <v>419</v>
      </c>
      <c r="Q85" s="2670">
        <f>SUM(V85+V86)/R85</f>
        <v>1</v>
      </c>
      <c r="R85" s="2671">
        <f>SUM(V85:V86)</f>
        <v>5000000</v>
      </c>
      <c r="S85" s="2549" t="s">
        <v>420</v>
      </c>
      <c r="T85" s="2549" t="s">
        <v>421</v>
      </c>
      <c r="U85" s="1573" t="s">
        <v>422</v>
      </c>
      <c r="V85" s="1464">
        <f>35000000-30000000</f>
        <v>5000000</v>
      </c>
      <c r="W85" s="937" t="s">
        <v>376</v>
      </c>
      <c r="X85" s="1299" t="s">
        <v>338</v>
      </c>
      <c r="Y85" s="2367">
        <v>763</v>
      </c>
      <c r="Z85" s="2367">
        <v>737</v>
      </c>
      <c r="AA85" s="2367">
        <v>350</v>
      </c>
      <c r="AB85" s="2367">
        <v>114</v>
      </c>
      <c r="AC85" s="2367">
        <v>797</v>
      </c>
      <c r="AD85" s="2367">
        <v>239</v>
      </c>
      <c r="AE85" s="2367">
        <v>0</v>
      </c>
      <c r="AF85" s="2367">
        <v>0</v>
      </c>
      <c r="AG85" s="2367">
        <v>0</v>
      </c>
      <c r="AH85" s="2367">
        <v>0</v>
      </c>
      <c r="AI85" s="2367">
        <v>0</v>
      </c>
      <c r="AJ85" s="2367">
        <v>0</v>
      </c>
      <c r="AK85" s="2367">
        <v>0</v>
      </c>
      <c r="AL85" s="2367">
        <v>0</v>
      </c>
      <c r="AM85" s="2367">
        <v>0</v>
      </c>
      <c r="AN85" s="2367">
        <f>+Y85+Z85</f>
        <v>1500</v>
      </c>
      <c r="AO85" s="2546">
        <v>43832</v>
      </c>
      <c r="AP85" s="2546">
        <v>44196</v>
      </c>
      <c r="AQ85" s="2656" t="s">
        <v>291</v>
      </c>
      <c r="AR85" s="426"/>
    </row>
    <row r="86" spans="1:44" ht="45.75" customHeight="1" x14ac:dyDescent="0.2">
      <c r="A86" s="2588"/>
      <c r="B86" s="2588"/>
      <c r="C86" s="2588"/>
      <c r="D86" s="2588"/>
      <c r="E86" s="2588"/>
      <c r="F86" s="2588"/>
      <c r="G86" s="8"/>
      <c r="H86" s="116"/>
      <c r="I86" s="117"/>
      <c r="J86" s="2664"/>
      <c r="K86" s="2666"/>
      <c r="L86" s="2668"/>
      <c r="M86" s="2669"/>
      <c r="N86" s="2583"/>
      <c r="O86" s="2564"/>
      <c r="P86" s="2566"/>
      <c r="Q86" s="2670"/>
      <c r="R86" s="2671"/>
      <c r="S86" s="2549"/>
      <c r="T86" s="2549"/>
      <c r="U86" s="1523" t="s">
        <v>423</v>
      </c>
      <c r="V86" s="1464">
        <f>50000000-50000000</f>
        <v>0</v>
      </c>
      <c r="W86" s="936">
        <v>20</v>
      </c>
      <c r="X86" s="1299" t="s">
        <v>61</v>
      </c>
      <c r="Y86" s="2367"/>
      <c r="Z86" s="2367"/>
      <c r="AA86" s="2367"/>
      <c r="AB86" s="2367"/>
      <c r="AC86" s="2367"/>
      <c r="AD86" s="2367"/>
      <c r="AE86" s="2367"/>
      <c r="AF86" s="2367"/>
      <c r="AG86" s="2367"/>
      <c r="AH86" s="2367"/>
      <c r="AI86" s="2367"/>
      <c r="AJ86" s="2367"/>
      <c r="AK86" s="2367"/>
      <c r="AL86" s="2367"/>
      <c r="AM86" s="2367"/>
      <c r="AN86" s="2367"/>
      <c r="AO86" s="2548"/>
      <c r="AP86" s="2548"/>
      <c r="AQ86" s="2657"/>
      <c r="AR86" s="1310"/>
    </row>
    <row r="87" spans="1:44" s="8" customFormat="1" ht="27.75" customHeight="1" x14ac:dyDescent="0.2">
      <c r="A87" s="2588"/>
      <c r="B87" s="2588"/>
      <c r="C87" s="2588"/>
      <c r="D87" s="173">
        <v>27</v>
      </c>
      <c r="E87" s="1624" t="s">
        <v>424</v>
      </c>
      <c r="F87" s="938"/>
      <c r="G87" s="1146"/>
      <c r="H87" s="1146"/>
      <c r="I87" s="1116"/>
      <c r="J87" s="153"/>
      <c r="K87" s="154"/>
      <c r="L87" s="155"/>
      <c r="M87" s="156"/>
      <c r="N87" s="1120"/>
      <c r="O87" s="1117"/>
      <c r="P87" s="1119"/>
      <c r="Q87" s="161"/>
      <c r="R87" s="1581"/>
      <c r="S87" s="155"/>
      <c r="T87" s="154"/>
      <c r="U87" s="154"/>
      <c r="V87" s="1457"/>
      <c r="W87" s="1119"/>
      <c r="X87" s="1119"/>
      <c r="Y87" s="1124"/>
      <c r="Z87" s="1124"/>
      <c r="AA87" s="1124"/>
      <c r="AB87" s="1124"/>
      <c r="AC87" s="1124"/>
      <c r="AD87" s="1124"/>
      <c r="AE87" s="1124"/>
      <c r="AF87" s="1124"/>
      <c r="AG87" s="1124"/>
      <c r="AH87" s="1124"/>
      <c r="AI87" s="1124"/>
      <c r="AJ87" s="1124"/>
      <c r="AK87" s="1124"/>
      <c r="AL87" s="1124"/>
      <c r="AM87" s="1124"/>
      <c r="AN87" s="1124"/>
      <c r="AO87" s="1119"/>
      <c r="AP87" s="1119"/>
      <c r="AQ87" s="1592"/>
    </row>
    <row r="88" spans="1:44" s="8" customFormat="1" ht="28.5" customHeight="1" x14ac:dyDescent="0.2">
      <c r="A88" s="2588"/>
      <c r="B88" s="2588"/>
      <c r="C88" s="2588"/>
      <c r="D88" s="1595"/>
      <c r="E88" s="1596"/>
      <c r="F88" s="1597"/>
      <c r="G88" s="115">
        <v>85</v>
      </c>
      <c r="H88" s="62" t="s">
        <v>425</v>
      </c>
      <c r="I88" s="62"/>
      <c r="J88" s="1126"/>
      <c r="K88" s="1127"/>
      <c r="L88" s="1100"/>
      <c r="M88" s="1103"/>
      <c r="N88" s="84"/>
      <c r="O88" s="88"/>
      <c r="P88" s="64"/>
      <c r="Q88" s="1147"/>
      <c r="R88" s="1582"/>
      <c r="S88" s="1100"/>
      <c r="T88" s="1127"/>
      <c r="U88" s="1127"/>
      <c r="V88" s="1451"/>
      <c r="W88" s="67"/>
      <c r="X88" s="120"/>
      <c r="Y88" s="67"/>
      <c r="Z88" s="67"/>
      <c r="AA88" s="67"/>
      <c r="AB88" s="67"/>
      <c r="AC88" s="67"/>
      <c r="AD88" s="67"/>
      <c r="AE88" s="67"/>
      <c r="AF88" s="67"/>
      <c r="AG88" s="67"/>
      <c r="AH88" s="67"/>
      <c r="AI88" s="67"/>
      <c r="AJ88" s="67"/>
      <c r="AK88" s="67"/>
      <c r="AL88" s="67"/>
      <c r="AM88" s="67"/>
      <c r="AN88" s="67"/>
      <c r="AO88" s="67"/>
      <c r="AP88" s="67"/>
      <c r="AQ88" s="121"/>
    </row>
    <row r="89" spans="1:44" s="45" customFormat="1" ht="48" customHeight="1" x14ac:dyDescent="0.2">
      <c r="A89" s="2588"/>
      <c r="B89" s="2588"/>
      <c r="C89" s="2588"/>
      <c r="D89" s="1598"/>
      <c r="E89" s="1599"/>
      <c r="F89" s="1600"/>
      <c r="G89" s="433"/>
      <c r="H89" s="1137"/>
      <c r="I89" s="1138"/>
      <c r="J89" s="2578">
        <v>250</v>
      </c>
      <c r="K89" s="2579" t="s">
        <v>426</v>
      </c>
      <c r="L89" s="2582" t="s">
        <v>427</v>
      </c>
      <c r="M89" s="2578">
        <v>3</v>
      </c>
      <c r="N89" s="2583" t="s">
        <v>428</v>
      </c>
      <c r="O89" s="2564" t="s">
        <v>429</v>
      </c>
      <c r="P89" s="2566" t="s">
        <v>430</v>
      </c>
      <c r="Q89" s="2569">
        <f>SUM(V89:V96)/R89</f>
        <v>0.4069193421613414</v>
      </c>
      <c r="R89" s="2541">
        <f>SUM(V89:V108)</f>
        <v>466923000</v>
      </c>
      <c r="S89" s="2549" t="s">
        <v>431</v>
      </c>
      <c r="T89" s="2584" t="s">
        <v>432</v>
      </c>
      <c r="U89" s="1503" t="s">
        <v>433</v>
      </c>
      <c r="V89" s="1455">
        <v>80000000</v>
      </c>
      <c r="W89" s="1307">
        <v>20</v>
      </c>
      <c r="X89" s="1315" t="s">
        <v>338</v>
      </c>
      <c r="Y89" s="2367">
        <v>4835</v>
      </c>
      <c r="Z89" s="2367">
        <v>4665</v>
      </c>
      <c r="AA89" s="2367">
        <v>2214</v>
      </c>
      <c r="AB89" s="2367">
        <v>723</v>
      </c>
      <c r="AC89" s="2367">
        <v>5050</v>
      </c>
      <c r="AD89" s="2367">
        <v>1513</v>
      </c>
      <c r="AE89" s="2367">
        <v>0</v>
      </c>
      <c r="AF89" s="2367">
        <v>0</v>
      </c>
      <c r="AG89" s="2367">
        <v>0</v>
      </c>
      <c r="AH89" s="2367">
        <v>0</v>
      </c>
      <c r="AI89" s="2367">
        <v>0</v>
      </c>
      <c r="AJ89" s="2367"/>
      <c r="AK89" s="2367">
        <v>0</v>
      </c>
      <c r="AL89" s="2367">
        <v>0</v>
      </c>
      <c r="AM89" s="2367"/>
      <c r="AN89" s="2367">
        <f>+Y89+Z89</f>
        <v>9500</v>
      </c>
      <c r="AO89" s="2543">
        <v>43832</v>
      </c>
      <c r="AP89" s="2543">
        <v>44196</v>
      </c>
      <c r="AQ89" s="2656" t="s">
        <v>320</v>
      </c>
      <c r="AR89" s="433"/>
    </row>
    <row r="90" spans="1:44" s="45" customFormat="1" ht="32.25" customHeight="1" x14ac:dyDescent="0.2">
      <c r="A90" s="2588"/>
      <c r="B90" s="2588"/>
      <c r="C90" s="2588"/>
      <c r="D90" s="1598"/>
      <c r="E90" s="1599"/>
      <c r="F90" s="1600"/>
      <c r="G90" s="433"/>
      <c r="H90" s="406"/>
      <c r="I90" s="407"/>
      <c r="J90" s="2578"/>
      <c r="K90" s="2579"/>
      <c r="L90" s="2582"/>
      <c r="M90" s="2578"/>
      <c r="N90" s="2583"/>
      <c r="O90" s="2564"/>
      <c r="P90" s="2566"/>
      <c r="Q90" s="2569"/>
      <c r="R90" s="2542"/>
      <c r="S90" s="2549"/>
      <c r="T90" s="2584"/>
      <c r="U90" s="1496" t="s">
        <v>434</v>
      </c>
      <c r="V90" s="1455">
        <v>30000000</v>
      </c>
      <c r="W90" s="1301">
        <v>20</v>
      </c>
      <c r="X90" s="1297" t="s">
        <v>61</v>
      </c>
      <c r="Y90" s="2367"/>
      <c r="Z90" s="2367"/>
      <c r="AA90" s="2367"/>
      <c r="AB90" s="2367"/>
      <c r="AC90" s="2367"/>
      <c r="AD90" s="2367"/>
      <c r="AE90" s="2367"/>
      <c r="AF90" s="2367"/>
      <c r="AG90" s="2367"/>
      <c r="AH90" s="2367"/>
      <c r="AI90" s="2367"/>
      <c r="AJ90" s="2367"/>
      <c r="AK90" s="2367"/>
      <c r="AL90" s="2367"/>
      <c r="AM90" s="2367"/>
      <c r="AN90" s="2367"/>
      <c r="AO90" s="2545"/>
      <c r="AP90" s="2545"/>
      <c r="AQ90" s="2272"/>
      <c r="AR90" s="2653"/>
    </row>
    <row r="91" spans="1:44" s="45" customFormat="1" ht="42" customHeight="1" x14ac:dyDescent="0.2">
      <c r="A91" s="2588"/>
      <c r="B91" s="2588"/>
      <c r="C91" s="2588"/>
      <c r="D91" s="1598"/>
      <c r="E91" s="1599"/>
      <c r="F91" s="1600"/>
      <c r="G91" s="433"/>
      <c r="H91" s="406"/>
      <c r="I91" s="407"/>
      <c r="J91" s="2578"/>
      <c r="K91" s="2579"/>
      <c r="L91" s="2582"/>
      <c r="M91" s="2578"/>
      <c r="N91" s="2583"/>
      <c r="O91" s="2564"/>
      <c r="P91" s="2566"/>
      <c r="Q91" s="2569"/>
      <c r="R91" s="2542"/>
      <c r="S91" s="2549"/>
      <c r="T91" s="2584"/>
      <c r="U91" s="1503" t="s">
        <v>435</v>
      </c>
      <c r="V91" s="1455">
        <v>9000000</v>
      </c>
      <c r="W91" s="1301">
        <v>20</v>
      </c>
      <c r="X91" s="1297" t="s">
        <v>61</v>
      </c>
      <c r="Y91" s="2367"/>
      <c r="Z91" s="2367"/>
      <c r="AA91" s="2367"/>
      <c r="AB91" s="2367"/>
      <c r="AC91" s="2367"/>
      <c r="AD91" s="2367"/>
      <c r="AE91" s="2367"/>
      <c r="AF91" s="2367"/>
      <c r="AG91" s="2367"/>
      <c r="AH91" s="2367"/>
      <c r="AI91" s="2367"/>
      <c r="AJ91" s="2367"/>
      <c r="AK91" s="2367"/>
      <c r="AL91" s="2367"/>
      <c r="AM91" s="2367"/>
      <c r="AN91" s="2367"/>
      <c r="AO91" s="2545"/>
      <c r="AP91" s="2545"/>
      <c r="AQ91" s="2272"/>
      <c r="AR91" s="2653"/>
    </row>
    <row r="92" spans="1:44" s="45" customFormat="1" ht="36" customHeight="1" x14ac:dyDescent="0.2">
      <c r="A92" s="2588"/>
      <c r="B92" s="2588"/>
      <c r="C92" s="2588"/>
      <c r="D92" s="1598"/>
      <c r="E92" s="1599"/>
      <c r="F92" s="1600"/>
      <c r="G92" s="433"/>
      <c r="H92" s="406"/>
      <c r="I92" s="407"/>
      <c r="J92" s="2578"/>
      <c r="K92" s="2579"/>
      <c r="L92" s="2582"/>
      <c r="M92" s="2578"/>
      <c r="N92" s="2583"/>
      <c r="O92" s="2564"/>
      <c r="P92" s="2566"/>
      <c r="Q92" s="2569"/>
      <c r="R92" s="2542"/>
      <c r="S92" s="2549"/>
      <c r="T92" s="2584"/>
      <c r="U92" s="418" t="s">
        <v>436</v>
      </c>
      <c r="V92" s="1455">
        <v>7000000</v>
      </c>
      <c r="W92" s="1301">
        <v>20</v>
      </c>
      <c r="X92" s="1297" t="s">
        <v>61</v>
      </c>
      <c r="Y92" s="2367"/>
      <c r="Z92" s="2367"/>
      <c r="AA92" s="2367"/>
      <c r="AB92" s="2367"/>
      <c r="AC92" s="2367"/>
      <c r="AD92" s="2367"/>
      <c r="AE92" s="2367"/>
      <c r="AF92" s="2367"/>
      <c r="AG92" s="2367"/>
      <c r="AH92" s="2367"/>
      <c r="AI92" s="2367"/>
      <c r="AJ92" s="2367"/>
      <c r="AK92" s="2367"/>
      <c r="AL92" s="2367"/>
      <c r="AM92" s="2367"/>
      <c r="AN92" s="2367"/>
      <c r="AO92" s="2545"/>
      <c r="AP92" s="2545"/>
      <c r="AQ92" s="2272"/>
      <c r="AR92" s="2653"/>
    </row>
    <row r="93" spans="1:44" s="45" customFormat="1" ht="28.5" x14ac:dyDescent="0.2">
      <c r="A93" s="2588"/>
      <c r="B93" s="2588"/>
      <c r="C93" s="2588"/>
      <c r="D93" s="1598"/>
      <c r="E93" s="1599"/>
      <c r="F93" s="1600"/>
      <c r="G93" s="433"/>
      <c r="H93" s="406"/>
      <c r="I93" s="407"/>
      <c r="J93" s="2578"/>
      <c r="K93" s="2579"/>
      <c r="L93" s="2582"/>
      <c r="M93" s="2578"/>
      <c r="N93" s="2583"/>
      <c r="O93" s="2564"/>
      <c r="P93" s="2566"/>
      <c r="Q93" s="2569"/>
      <c r="R93" s="2542"/>
      <c r="S93" s="2549"/>
      <c r="T93" s="2584"/>
      <c r="U93" s="1496" t="s">
        <v>437</v>
      </c>
      <c r="V93" s="1455">
        <v>5000000</v>
      </c>
      <c r="W93" s="1301">
        <v>20</v>
      </c>
      <c r="X93" s="1297" t="s">
        <v>61</v>
      </c>
      <c r="Y93" s="2367"/>
      <c r="Z93" s="2367"/>
      <c r="AA93" s="2367"/>
      <c r="AB93" s="2367"/>
      <c r="AC93" s="2367"/>
      <c r="AD93" s="2367"/>
      <c r="AE93" s="2367"/>
      <c r="AF93" s="2367"/>
      <c r="AG93" s="2367"/>
      <c r="AH93" s="2367"/>
      <c r="AI93" s="2367"/>
      <c r="AJ93" s="2367"/>
      <c r="AK93" s="2367"/>
      <c r="AL93" s="2367"/>
      <c r="AM93" s="2367"/>
      <c r="AN93" s="2367"/>
      <c r="AO93" s="2545"/>
      <c r="AP93" s="2545"/>
      <c r="AQ93" s="2272"/>
      <c r="AR93" s="2653"/>
    </row>
    <row r="94" spans="1:44" s="45" customFormat="1" ht="41.25" customHeight="1" x14ac:dyDescent="0.2">
      <c r="A94" s="2588"/>
      <c r="B94" s="2588"/>
      <c r="C94" s="2588"/>
      <c r="D94" s="1598"/>
      <c r="E94" s="1599"/>
      <c r="F94" s="1600"/>
      <c r="G94" s="433"/>
      <c r="H94" s="406"/>
      <c r="I94" s="407"/>
      <c r="J94" s="2578"/>
      <c r="K94" s="2579"/>
      <c r="L94" s="2582"/>
      <c r="M94" s="2578"/>
      <c r="N94" s="2583"/>
      <c r="O94" s="2564"/>
      <c r="P94" s="2566"/>
      <c r="Q94" s="2569"/>
      <c r="R94" s="2542"/>
      <c r="S94" s="2549"/>
      <c r="T94" s="2584"/>
      <c r="U94" s="1496" t="s">
        <v>438</v>
      </c>
      <c r="V94" s="1455">
        <v>8000000</v>
      </c>
      <c r="W94" s="1301">
        <v>20</v>
      </c>
      <c r="X94" s="1297" t="s">
        <v>61</v>
      </c>
      <c r="Y94" s="2367"/>
      <c r="Z94" s="2367"/>
      <c r="AA94" s="2367"/>
      <c r="AB94" s="2367"/>
      <c r="AC94" s="2367"/>
      <c r="AD94" s="2367"/>
      <c r="AE94" s="2367"/>
      <c r="AF94" s="2367"/>
      <c r="AG94" s="2367"/>
      <c r="AH94" s="2367"/>
      <c r="AI94" s="2367"/>
      <c r="AJ94" s="2367"/>
      <c r="AK94" s="2367"/>
      <c r="AL94" s="2367"/>
      <c r="AM94" s="2367"/>
      <c r="AN94" s="2367"/>
      <c r="AO94" s="2545"/>
      <c r="AP94" s="2545"/>
      <c r="AQ94" s="2272"/>
      <c r="AR94" s="2653"/>
    </row>
    <row r="95" spans="1:44" s="45" customFormat="1" ht="46.5" customHeight="1" x14ac:dyDescent="0.2">
      <c r="A95" s="2588"/>
      <c r="B95" s="2588"/>
      <c r="C95" s="2588"/>
      <c r="D95" s="1598"/>
      <c r="E95" s="1599"/>
      <c r="F95" s="1600"/>
      <c r="G95" s="433"/>
      <c r="H95" s="406"/>
      <c r="I95" s="407"/>
      <c r="J95" s="2578"/>
      <c r="K95" s="2579"/>
      <c r="L95" s="2582"/>
      <c r="M95" s="2578"/>
      <c r="N95" s="2583"/>
      <c r="O95" s="2564"/>
      <c r="P95" s="2566"/>
      <c r="Q95" s="2569"/>
      <c r="R95" s="2542"/>
      <c r="S95" s="2549"/>
      <c r="T95" s="2584"/>
      <c r="U95" s="1503" t="s">
        <v>439</v>
      </c>
      <c r="V95" s="1455">
        <v>45000000</v>
      </c>
      <c r="W95" s="1301">
        <v>20</v>
      </c>
      <c r="X95" s="1297" t="s">
        <v>61</v>
      </c>
      <c r="Y95" s="2367"/>
      <c r="Z95" s="2367"/>
      <c r="AA95" s="2367"/>
      <c r="AB95" s="2367"/>
      <c r="AC95" s="2367"/>
      <c r="AD95" s="2367"/>
      <c r="AE95" s="2367"/>
      <c r="AF95" s="2367"/>
      <c r="AG95" s="2367"/>
      <c r="AH95" s="2367"/>
      <c r="AI95" s="2367"/>
      <c r="AJ95" s="2367"/>
      <c r="AK95" s="2367"/>
      <c r="AL95" s="2367"/>
      <c r="AM95" s="2367"/>
      <c r="AN95" s="2367"/>
      <c r="AO95" s="2545"/>
      <c r="AP95" s="2545"/>
      <c r="AQ95" s="2272"/>
      <c r="AR95" s="433"/>
    </row>
    <row r="96" spans="1:44" s="45" customFormat="1" ht="42" customHeight="1" x14ac:dyDescent="0.2">
      <c r="A96" s="2588"/>
      <c r="B96" s="2588"/>
      <c r="C96" s="2588"/>
      <c r="D96" s="1598"/>
      <c r="E96" s="1599"/>
      <c r="F96" s="1600"/>
      <c r="G96" s="433"/>
      <c r="H96" s="406"/>
      <c r="I96" s="407"/>
      <c r="J96" s="2578"/>
      <c r="K96" s="2579"/>
      <c r="L96" s="2582"/>
      <c r="M96" s="2578"/>
      <c r="N96" s="2583"/>
      <c r="O96" s="2564"/>
      <c r="P96" s="2566"/>
      <c r="Q96" s="2569"/>
      <c r="R96" s="2542"/>
      <c r="S96" s="2549"/>
      <c r="T96" s="2584"/>
      <c r="U96" s="1496" t="s">
        <v>440</v>
      </c>
      <c r="V96" s="1455">
        <v>6000000</v>
      </c>
      <c r="W96" s="1301">
        <v>20</v>
      </c>
      <c r="X96" s="1297" t="s">
        <v>61</v>
      </c>
      <c r="Y96" s="2367"/>
      <c r="Z96" s="2367"/>
      <c r="AA96" s="2367"/>
      <c r="AB96" s="2367"/>
      <c r="AC96" s="2367"/>
      <c r="AD96" s="2367"/>
      <c r="AE96" s="2367"/>
      <c r="AF96" s="2367"/>
      <c r="AG96" s="2367"/>
      <c r="AH96" s="2367"/>
      <c r="AI96" s="2367"/>
      <c r="AJ96" s="2367"/>
      <c r="AK96" s="2367"/>
      <c r="AL96" s="2367"/>
      <c r="AM96" s="2367"/>
      <c r="AN96" s="2367"/>
      <c r="AO96" s="2545"/>
      <c r="AP96" s="2545"/>
      <c r="AQ96" s="2272"/>
      <c r="AR96" s="433"/>
    </row>
    <row r="97" spans="1:44" s="45" customFormat="1" ht="42" customHeight="1" x14ac:dyDescent="0.2">
      <c r="A97" s="2588"/>
      <c r="B97" s="2588"/>
      <c r="C97" s="2588"/>
      <c r="D97" s="1598"/>
      <c r="E97" s="1599"/>
      <c r="F97" s="1600"/>
      <c r="G97" s="433"/>
      <c r="H97" s="406"/>
      <c r="I97" s="407"/>
      <c r="J97" s="2578">
        <v>251</v>
      </c>
      <c r="K97" s="2579" t="s">
        <v>441</v>
      </c>
      <c r="L97" s="2579" t="s">
        <v>442</v>
      </c>
      <c r="M97" s="2578">
        <v>1</v>
      </c>
      <c r="N97" s="2583"/>
      <c r="O97" s="2564"/>
      <c r="P97" s="2566"/>
      <c r="Q97" s="2569">
        <f>SUM(V97:V101)/R89</f>
        <v>0.10708403741087931</v>
      </c>
      <c r="R97" s="2542"/>
      <c r="S97" s="2549"/>
      <c r="T97" s="2584"/>
      <c r="U97" s="1496" t="s">
        <v>443</v>
      </c>
      <c r="V97" s="1455">
        <v>20000000</v>
      </c>
      <c r="W97" s="1301">
        <v>20</v>
      </c>
      <c r="X97" s="1297" t="s">
        <v>61</v>
      </c>
      <c r="Y97" s="2367"/>
      <c r="Z97" s="2367"/>
      <c r="AA97" s="2367"/>
      <c r="AB97" s="2367"/>
      <c r="AC97" s="2367"/>
      <c r="AD97" s="2367"/>
      <c r="AE97" s="2367"/>
      <c r="AF97" s="2367"/>
      <c r="AG97" s="2367"/>
      <c r="AH97" s="2367"/>
      <c r="AI97" s="2367"/>
      <c r="AJ97" s="2367"/>
      <c r="AK97" s="2367"/>
      <c r="AL97" s="2367"/>
      <c r="AM97" s="2367"/>
      <c r="AN97" s="2367"/>
      <c r="AO97" s="2545"/>
      <c r="AP97" s="2545"/>
      <c r="AQ97" s="2272"/>
      <c r="AR97" s="433"/>
    </row>
    <row r="98" spans="1:44" s="45" customFormat="1" ht="46.5" customHeight="1" x14ac:dyDescent="0.2">
      <c r="A98" s="2588"/>
      <c r="B98" s="2588"/>
      <c r="C98" s="2588"/>
      <c r="D98" s="1598"/>
      <c r="E98" s="1599"/>
      <c r="F98" s="1600"/>
      <c r="G98" s="433"/>
      <c r="H98" s="406"/>
      <c r="I98" s="407"/>
      <c r="J98" s="2578"/>
      <c r="K98" s="2579"/>
      <c r="L98" s="2579"/>
      <c r="M98" s="2578"/>
      <c r="N98" s="2583"/>
      <c r="O98" s="2564"/>
      <c r="P98" s="2566"/>
      <c r="Q98" s="2569"/>
      <c r="R98" s="2542"/>
      <c r="S98" s="2549"/>
      <c r="T98" s="2584"/>
      <c r="U98" s="418" t="s">
        <v>444</v>
      </c>
      <c r="V98" s="1455">
        <v>6000000</v>
      </c>
      <c r="W98" s="1301">
        <v>20</v>
      </c>
      <c r="X98" s="1297" t="s">
        <v>61</v>
      </c>
      <c r="Y98" s="2367"/>
      <c r="Z98" s="2367"/>
      <c r="AA98" s="2367"/>
      <c r="AB98" s="2367"/>
      <c r="AC98" s="2367"/>
      <c r="AD98" s="2367"/>
      <c r="AE98" s="2367"/>
      <c r="AF98" s="2367"/>
      <c r="AG98" s="2367"/>
      <c r="AH98" s="2367"/>
      <c r="AI98" s="2367"/>
      <c r="AJ98" s="2367"/>
      <c r="AK98" s="2367"/>
      <c r="AL98" s="2367"/>
      <c r="AM98" s="2367"/>
      <c r="AN98" s="2367"/>
      <c r="AO98" s="2545"/>
      <c r="AP98" s="2545"/>
      <c r="AQ98" s="2272"/>
      <c r="AR98" s="433"/>
    </row>
    <row r="99" spans="1:44" s="45" customFormat="1" ht="61.5" customHeight="1" x14ac:dyDescent="0.2">
      <c r="A99" s="2588"/>
      <c r="B99" s="2588"/>
      <c r="C99" s="2588"/>
      <c r="D99" s="1598"/>
      <c r="E99" s="1599"/>
      <c r="F99" s="1600"/>
      <c r="G99" s="433"/>
      <c r="H99" s="406"/>
      <c r="I99" s="407"/>
      <c r="J99" s="2578"/>
      <c r="K99" s="2579"/>
      <c r="L99" s="2579"/>
      <c r="M99" s="2578"/>
      <c r="N99" s="2583"/>
      <c r="O99" s="2564"/>
      <c r="P99" s="2566"/>
      <c r="Q99" s="2569"/>
      <c r="R99" s="2542"/>
      <c r="S99" s="2549"/>
      <c r="T99" s="2584"/>
      <c r="U99" s="419" t="s">
        <v>445</v>
      </c>
      <c r="V99" s="1455">
        <v>11000000</v>
      </c>
      <c r="W99" s="1301">
        <v>20</v>
      </c>
      <c r="X99" s="1297" t="s">
        <v>61</v>
      </c>
      <c r="Y99" s="2367"/>
      <c r="Z99" s="2367"/>
      <c r="AA99" s="2367"/>
      <c r="AB99" s="2367"/>
      <c r="AC99" s="2367"/>
      <c r="AD99" s="2367"/>
      <c r="AE99" s="2367"/>
      <c r="AF99" s="2367"/>
      <c r="AG99" s="2367"/>
      <c r="AH99" s="2367"/>
      <c r="AI99" s="2367"/>
      <c r="AJ99" s="2367"/>
      <c r="AK99" s="2367"/>
      <c r="AL99" s="2367"/>
      <c r="AM99" s="2367"/>
      <c r="AN99" s="2367"/>
      <c r="AO99" s="2545"/>
      <c r="AP99" s="2545"/>
      <c r="AQ99" s="2272"/>
      <c r="AR99" s="433"/>
    </row>
    <row r="100" spans="1:44" s="45" customFormat="1" ht="33" customHeight="1" x14ac:dyDescent="0.2">
      <c r="A100" s="2588"/>
      <c r="B100" s="2588"/>
      <c r="C100" s="2588"/>
      <c r="D100" s="1598"/>
      <c r="E100" s="1599"/>
      <c r="F100" s="1600"/>
      <c r="G100" s="433"/>
      <c r="H100" s="406"/>
      <c r="I100" s="407"/>
      <c r="J100" s="2578"/>
      <c r="K100" s="2579"/>
      <c r="L100" s="2579"/>
      <c r="M100" s="2578"/>
      <c r="N100" s="2583"/>
      <c r="O100" s="2564"/>
      <c r="P100" s="2566"/>
      <c r="Q100" s="2569"/>
      <c r="R100" s="2542"/>
      <c r="S100" s="2549"/>
      <c r="T100" s="2584"/>
      <c r="U100" s="419" t="s">
        <v>446</v>
      </c>
      <c r="V100" s="1455">
        <v>6500000</v>
      </c>
      <c r="W100" s="1301">
        <v>20</v>
      </c>
      <c r="X100" s="1297" t="s">
        <v>61</v>
      </c>
      <c r="Y100" s="2367"/>
      <c r="Z100" s="2367"/>
      <c r="AA100" s="2367"/>
      <c r="AB100" s="2367"/>
      <c r="AC100" s="2367"/>
      <c r="AD100" s="2367"/>
      <c r="AE100" s="2367"/>
      <c r="AF100" s="2367"/>
      <c r="AG100" s="2367"/>
      <c r="AH100" s="2367"/>
      <c r="AI100" s="2367"/>
      <c r="AJ100" s="2367"/>
      <c r="AK100" s="2367"/>
      <c r="AL100" s="2367"/>
      <c r="AM100" s="2367"/>
      <c r="AN100" s="2367"/>
      <c r="AO100" s="2545"/>
      <c r="AP100" s="2545"/>
      <c r="AQ100" s="2272"/>
      <c r="AR100" s="433"/>
    </row>
    <row r="101" spans="1:44" s="45" customFormat="1" ht="33" customHeight="1" x14ac:dyDescent="0.2">
      <c r="A101" s="2588"/>
      <c r="B101" s="2588"/>
      <c r="C101" s="2588"/>
      <c r="D101" s="1598"/>
      <c r="E101" s="1599"/>
      <c r="F101" s="1600"/>
      <c r="G101" s="433"/>
      <c r="H101" s="406"/>
      <c r="I101" s="407"/>
      <c r="J101" s="2578"/>
      <c r="K101" s="2579"/>
      <c r="L101" s="2579"/>
      <c r="M101" s="2578"/>
      <c r="N101" s="2583"/>
      <c r="O101" s="2564"/>
      <c r="P101" s="2566"/>
      <c r="Q101" s="2569"/>
      <c r="R101" s="2542"/>
      <c r="S101" s="2549"/>
      <c r="T101" s="2584"/>
      <c r="U101" s="419" t="s">
        <v>447</v>
      </c>
      <c r="V101" s="1455">
        <v>6500000</v>
      </c>
      <c r="W101" s="1301">
        <v>20</v>
      </c>
      <c r="X101" s="1297" t="s">
        <v>61</v>
      </c>
      <c r="Y101" s="2367"/>
      <c r="Z101" s="2367"/>
      <c r="AA101" s="2367"/>
      <c r="AB101" s="2367"/>
      <c r="AC101" s="2367"/>
      <c r="AD101" s="2367"/>
      <c r="AE101" s="2367"/>
      <c r="AF101" s="2367"/>
      <c r="AG101" s="2367"/>
      <c r="AH101" s="2367"/>
      <c r="AI101" s="2367"/>
      <c r="AJ101" s="2367"/>
      <c r="AK101" s="2367"/>
      <c r="AL101" s="2367"/>
      <c r="AM101" s="2367"/>
      <c r="AN101" s="2367"/>
      <c r="AO101" s="2545"/>
      <c r="AP101" s="2545"/>
      <c r="AQ101" s="2272"/>
      <c r="AR101" s="433"/>
    </row>
    <row r="102" spans="1:44" s="45" customFormat="1" ht="48" customHeight="1" x14ac:dyDescent="0.2">
      <c r="A102" s="2588"/>
      <c r="B102" s="2588"/>
      <c r="C102" s="2588"/>
      <c r="D102" s="1598"/>
      <c r="E102" s="1599"/>
      <c r="F102" s="1600"/>
      <c r="G102" s="433"/>
      <c r="H102" s="406"/>
      <c r="I102" s="407"/>
      <c r="J102" s="2570">
        <v>253</v>
      </c>
      <c r="K102" s="2572" t="s">
        <v>448</v>
      </c>
      <c r="L102" s="2572" t="s">
        <v>449</v>
      </c>
      <c r="M102" s="2574">
        <v>0.5</v>
      </c>
      <c r="N102" s="2583"/>
      <c r="O102" s="2564"/>
      <c r="P102" s="2566"/>
      <c r="Q102" s="2576">
        <f>SUM(V102+V103)/R89</f>
        <v>0.20757812315949312</v>
      </c>
      <c r="R102" s="2542"/>
      <c r="S102" s="2549"/>
      <c r="T102" s="2584"/>
      <c r="U102" s="1496" t="s">
        <v>450</v>
      </c>
      <c r="V102" s="1455">
        <v>91923000</v>
      </c>
      <c r="W102" s="1301">
        <v>20</v>
      </c>
      <c r="X102" s="1297" t="s">
        <v>61</v>
      </c>
      <c r="Y102" s="2367"/>
      <c r="Z102" s="2367"/>
      <c r="AA102" s="2367"/>
      <c r="AB102" s="2367"/>
      <c r="AC102" s="2367"/>
      <c r="AD102" s="2367"/>
      <c r="AE102" s="2367"/>
      <c r="AF102" s="2367"/>
      <c r="AG102" s="2367"/>
      <c r="AH102" s="2367"/>
      <c r="AI102" s="2367"/>
      <c r="AJ102" s="2367"/>
      <c r="AK102" s="2367"/>
      <c r="AL102" s="2367"/>
      <c r="AM102" s="2367"/>
      <c r="AN102" s="2367"/>
      <c r="AO102" s="2545"/>
      <c r="AP102" s="2545"/>
      <c r="AQ102" s="2272"/>
      <c r="AR102" s="433"/>
    </row>
    <row r="103" spans="1:44" s="45" customFormat="1" ht="37.5" customHeight="1" x14ac:dyDescent="0.2">
      <c r="A103" s="2588"/>
      <c r="B103" s="2588"/>
      <c r="C103" s="2588"/>
      <c r="D103" s="1598"/>
      <c r="E103" s="1599"/>
      <c r="F103" s="1600"/>
      <c r="G103" s="433"/>
      <c r="H103" s="406"/>
      <c r="I103" s="407"/>
      <c r="J103" s="2571"/>
      <c r="K103" s="2573"/>
      <c r="L103" s="2573"/>
      <c r="M103" s="2575"/>
      <c r="N103" s="2583"/>
      <c r="O103" s="2564"/>
      <c r="P103" s="2566"/>
      <c r="Q103" s="2577"/>
      <c r="R103" s="2542"/>
      <c r="S103" s="2549"/>
      <c r="T103" s="2584"/>
      <c r="U103" s="1496" t="s">
        <v>451</v>
      </c>
      <c r="V103" s="1455">
        <v>5000000</v>
      </c>
      <c r="W103" s="1301">
        <v>20</v>
      </c>
      <c r="X103" s="1297" t="s">
        <v>61</v>
      </c>
      <c r="Y103" s="2367"/>
      <c r="Z103" s="2367"/>
      <c r="AA103" s="2367"/>
      <c r="AB103" s="2367"/>
      <c r="AC103" s="2367"/>
      <c r="AD103" s="2367"/>
      <c r="AE103" s="2367"/>
      <c r="AF103" s="2367"/>
      <c r="AG103" s="2367"/>
      <c r="AH103" s="2367"/>
      <c r="AI103" s="2367"/>
      <c r="AJ103" s="2367"/>
      <c r="AK103" s="2367"/>
      <c r="AL103" s="2367"/>
      <c r="AM103" s="2367"/>
      <c r="AN103" s="2367"/>
      <c r="AO103" s="2545"/>
      <c r="AP103" s="2545"/>
      <c r="AQ103" s="2272"/>
      <c r="AR103" s="433"/>
    </row>
    <row r="104" spans="1:44" s="45" customFormat="1" ht="43.5" customHeight="1" x14ac:dyDescent="0.2">
      <c r="A104" s="2588"/>
      <c r="B104" s="2588"/>
      <c r="C104" s="2588"/>
      <c r="D104" s="1598"/>
      <c r="E104" s="1599"/>
      <c r="F104" s="1600"/>
      <c r="G104" s="433"/>
      <c r="H104" s="406"/>
      <c r="I104" s="407"/>
      <c r="J104" s="2567">
        <v>254</v>
      </c>
      <c r="K104" s="2549" t="s">
        <v>452</v>
      </c>
      <c r="L104" s="2549" t="s">
        <v>453</v>
      </c>
      <c r="M104" s="2567">
        <v>1</v>
      </c>
      <c r="N104" s="2583"/>
      <c r="O104" s="2564"/>
      <c r="P104" s="2566"/>
      <c r="Q104" s="2580">
        <f>SUM(V104:V108)/R89</f>
        <v>0.27841849726828621</v>
      </c>
      <c r="R104" s="2542"/>
      <c r="S104" s="2549"/>
      <c r="T104" s="2584"/>
      <c r="U104" s="1496" t="s">
        <v>454</v>
      </c>
      <c r="V104" s="1455">
        <v>54000000</v>
      </c>
      <c r="W104" s="1301">
        <v>20</v>
      </c>
      <c r="X104" s="1297" t="s">
        <v>61</v>
      </c>
      <c r="Y104" s="2367"/>
      <c r="Z104" s="2367"/>
      <c r="AA104" s="2367"/>
      <c r="AB104" s="2367"/>
      <c r="AC104" s="2367"/>
      <c r="AD104" s="2367"/>
      <c r="AE104" s="2367"/>
      <c r="AF104" s="2367"/>
      <c r="AG104" s="2367"/>
      <c r="AH104" s="2367"/>
      <c r="AI104" s="2367"/>
      <c r="AJ104" s="2367"/>
      <c r="AK104" s="2367"/>
      <c r="AL104" s="2367"/>
      <c r="AM104" s="2367"/>
      <c r="AN104" s="2367"/>
      <c r="AO104" s="2545"/>
      <c r="AP104" s="2545"/>
      <c r="AQ104" s="2272"/>
      <c r="AR104" s="433"/>
    </row>
    <row r="105" spans="1:44" s="45" customFormat="1" ht="43.5" customHeight="1" x14ac:dyDescent="0.2">
      <c r="A105" s="2588"/>
      <c r="B105" s="2588"/>
      <c r="C105" s="2588"/>
      <c r="D105" s="1598"/>
      <c r="E105" s="1599"/>
      <c r="F105" s="1600"/>
      <c r="G105" s="433"/>
      <c r="H105" s="406"/>
      <c r="I105" s="407"/>
      <c r="J105" s="2567"/>
      <c r="K105" s="2549"/>
      <c r="L105" s="2549"/>
      <c r="M105" s="2567"/>
      <c r="N105" s="2583"/>
      <c r="O105" s="2564"/>
      <c r="P105" s="2566"/>
      <c r="Q105" s="2580"/>
      <c r="R105" s="2542"/>
      <c r="S105" s="2549"/>
      <c r="T105" s="2584"/>
      <c r="U105" s="1496" t="s">
        <v>455</v>
      </c>
      <c r="V105" s="1455">
        <v>36000000</v>
      </c>
      <c r="W105" s="1301">
        <v>20</v>
      </c>
      <c r="X105" s="1297" t="s">
        <v>61</v>
      </c>
      <c r="Y105" s="2367"/>
      <c r="Z105" s="2367"/>
      <c r="AA105" s="2367"/>
      <c r="AB105" s="2367"/>
      <c r="AC105" s="2367"/>
      <c r="AD105" s="2367"/>
      <c r="AE105" s="2367"/>
      <c r="AF105" s="2367"/>
      <c r="AG105" s="2367"/>
      <c r="AH105" s="2367"/>
      <c r="AI105" s="2367"/>
      <c r="AJ105" s="2367"/>
      <c r="AK105" s="2367"/>
      <c r="AL105" s="2367"/>
      <c r="AM105" s="2367"/>
      <c r="AN105" s="2367"/>
      <c r="AO105" s="2545"/>
      <c r="AP105" s="2545"/>
      <c r="AQ105" s="2272"/>
      <c r="AR105" s="433"/>
    </row>
    <row r="106" spans="1:44" s="45" customFormat="1" ht="36" customHeight="1" x14ac:dyDescent="0.2">
      <c r="A106" s="2588"/>
      <c r="B106" s="2588"/>
      <c r="C106" s="2588"/>
      <c r="D106" s="1598"/>
      <c r="E106" s="1599"/>
      <c r="F106" s="1600"/>
      <c r="G106" s="433"/>
      <c r="H106" s="406"/>
      <c r="I106" s="407"/>
      <c r="J106" s="2567"/>
      <c r="K106" s="2549"/>
      <c r="L106" s="2549"/>
      <c r="M106" s="2567"/>
      <c r="N106" s="2583"/>
      <c r="O106" s="2564"/>
      <c r="P106" s="2566"/>
      <c r="Q106" s="2580"/>
      <c r="R106" s="2542"/>
      <c r="S106" s="2549"/>
      <c r="T106" s="2584"/>
      <c r="U106" s="418" t="s">
        <v>456</v>
      </c>
      <c r="V106" s="1455">
        <v>8000000</v>
      </c>
      <c r="W106" s="1301">
        <v>20</v>
      </c>
      <c r="X106" s="1297" t="s">
        <v>61</v>
      </c>
      <c r="Y106" s="2367"/>
      <c r="Z106" s="2367"/>
      <c r="AA106" s="2367"/>
      <c r="AB106" s="2367"/>
      <c r="AC106" s="2367"/>
      <c r="AD106" s="2367"/>
      <c r="AE106" s="2367"/>
      <c r="AF106" s="2367"/>
      <c r="AG106" s="2367"/>
      <c r="AH106" s="2367"/>
      <c r="AI106" s="2367"/>
      <c r="AJ106" s="2367"/>
      <c r="AK106" s="2367"/>
      <c r="AL106" s="2367"/>
      <c r="AM106" s="2367"/>
      <c r="AN106" s="2367"/>
      <c r="AO106" s="2545"/>
      <c r="AP106" s="2545"/>
      <c r="AQ106" s="2272"/>
      <c r="AR106" s="433"/>
    </row>
    <row r="107" spans="1:44" s="45" customFormat="1" ht="39.75" customHeight="1" x14ac:dyDescent="0.2">
      <c r="A107" s="2588"/>
      <c r="B107" s="2588"/>
      <c r="C107" s="2588"/>
      <c r="D107" s="1598"/>
      <c r="E107" s="1599"/>
      <c r="F107" s="1600"/>
      <c r="G107" s="433"/>
      <c r="H107" s="406"/>
      <c r="I107" s="407"/>
      <c r="J107" s="2567"/>
      <c r="K107" s="2549"/>
      <c r="L107" s="2549"/>
      <c r="M107" s="2567"/>
      <c r="N107" s="2583"/>
      <c r="O107" s="2564"/>
      <c r="P107" s="2566"/>
      <c r="Q107" s="2580"/>
      <c r="R107" s="2542"/>
      <c r="S107" s="2549"/>
      <c r="T107" s="2584"/>
      <c r="U107" s="418" t="s">
        <v>457</v>
      </c>
      <c r="V107" s="1455">
        <v>12000000</v>
      </c>
      <c r="W107" s="1301">
        <v>20</v>
      </c>
      <c r="X107" s="1297" t="s">
        <v>61</v>
      </c>
      <c r="Y107" s="2367"/>
      <c r="Z107" s="2367"/>
      <c r="AA107" s="2367"/>
      <c r="AB107" s="2367"/>
      <c r="AC107" s="2367"/>
      <c r="AD107" s="2367"/>
      <c r="AE107" s="2367"/>
      <c r="AF107" s="2367"/>
      <c r="AG107" s="2367"/>
      <c r="AH107" s="2367"/>
      <c r="AI107" s="2367"/>
      <c r="AJ107" s="2367"/>
      <c r="AK107" s="2367"/>
      <c r="AL107" s="2367"/>
      <c r="AM107" s="2367"/>
      <c r="AN107" s="2367"/>
      <c r="AO107" s="2545"/>
      <c r="AP107" s="2545"/>
      <c r="AQ107" s="2272"/>
      <c r="AR107" s="433"/>
    </row>
    <row r="108" spans="1:44" ht="27" customHeight="1" x14ac:dyDescent="0.2">
      <c r="A108" s="2588"/>
      <c r="B108" s="2588"/>
      <c r="C108" s="2588"/>
      <c r="D108" s="1605"/>
      <c r="E108" s="1606"/>
      <c r="F108" s="1601"/>
      <c r="G108" s="1602"/>
      <c r="H108" s="116"/>
      <c r="I108" s="117"/>
      <c r="J108" s="2568"/>
      <c r="K108" s="2550"/>
      <c r="L108" s="2550"/>
      <c r="M108" s="2568"/>
      <c r="N108" s="2583"/>
      <c r="O108" s="2565"/>
      <c r="P108" s="2566"/>
      <c r="Q108" s="2581"/>
      <c r="R108" s="2542"/>
      <c r="S108" s="2550"/>
      <c r="T108" s="2585"/>
      <c r="U108" s="1518" t="s">
        <v>458</v>
      </c>
      <c r="V108" s="1603">
        <v>20000000</v>
      </c>
      <c r="W108" s="1604">
        <v>20</v>
      </c>
      <c r="X108" s="1502" t="s">
        <v>61</v>
      </c>
      <c r="Y108" s="2258"/>
      <c r="Z108" s="2258"/>
      <c r="AA108" s="2258"/>
      <c r="AB108" s="2258"/>
      <c r="AC108" s="2258"/>
      <c r="AD108" s="2258"/>
      <c r="AE108" s="2258"/>
      <c r="AF108" s="2258"/>
      <c r="AG108" s="2258"/>
      <c r="AH108" s="2258"/>
      <c r="AI108" s="2258"/>
      <c r="AJ108" s="2258"/>
      <c r="AK108" s="2258"/>
      <c r="AL108" s="2258"/>
      <c r="AM108" s="2258"/>
      <c r="AN108" s="2258"/>
      <c r="AO108" s="2545"/>
      <c r="AP108" s="2545"/>
      <c r="AQ108" s="2390"/>
      <c r="AR108" s="426"/>
    </row>
    <row r="109" spans="1:44" s="8" customFormat="1" ht="41.25" customHeight="1" x14ac:dyDescent="0.2">
      <c r="A109" s="2588"/>
      <c r="B109" s="2588"/>
      <c r="C109" s="2588"/>
      <c r="D109" s="2621"/>
      <c r="E109" s="2621"/>
      <c r="F109" s="2621"/>
      <c r="G109" s="960">
        <v>86</v>
      </c>
      <c r="H109" s="62" t="s">
        <v>459</v>
      </c>
      <c r="I109" s="62"/>
      <c r="J109" s="88"/>
      <c r="K109" s="123"/>
      <c r="L109" s="64"/>
      <c r="M109" s="62"/>
      <c r="N109" s="84"/>
      <c r="O109" s="88"/>
      <c r="P109" s="64"/>
      <c r="Q109" s="164"/>
      <c r="R109" s="1584"/>
      <c r="S109" s="64"/>
      <c r="T109" s="123"/>
      <c r="U109" s="123"/>
      <c r="V109" s="1466"/>
      <c r="W109" s="67"/>
      <c r="X109" s="120"/>
      <c r="Y109" s="67"/>
      <c r="Z109" s="67"/>
      <c r="AA109" s="67"/>
      <c r="AB109" s="67"/>
      <c r="AC109" s="67"/>
      <c r="AD109" s="67"/>
      <c r="AE109" s="67"/>
      <c r="AF109" s="67"/>
      <c r="AG109" s="67"/>
      <c r="AH109" s="67"/>
      <c r="AI109" s="67"/>
      <c r="AJ109" s="67"/>
      <c r="AK109" s="67"/>
      <c r="AL109" s="67"/>
      <c r="AM109" s="67"/>
      <c r="AN109" s="67"/>
      <c r="AO109" s="67"/>
      <c r="AP109" s="67"/>
      <c r="AQ109" s="121"/>
    </row>
    <row r="110" spans="1:44" ht="45.75" customHeight="1" x14ac:dyDescent="0.2">
      <c r="A110" s="2588"/>
      <c r="B110" s="2588"/>
      <c r="C110" s="2588"/>
      <c r="D110" s="2621"/>
      <c r="E110" s="2621"/>
      <c r="F110" s="2621"/>
      <c r="G110" s="8"/>
      <c r="H110" s="1132"/>
      <c r="I110" s="1133"/>
      <c r="J110" s="2567">
        <v>255</v>
      </c>
      <c r="K110" s="2549" t="s">
        <v>460</v>
      </c>
      <c r="L110" s="2549" t="s">
        <v>461</v>
      </c>
      <c r="M110" s="2567">
        <v>12</v>
      </c>
      <c r="N110" s="2583" t="s">
        <v>462</v>
      </c>
      <c r="O110" s="2564" t="s">
        <v>463</v>
      </c>
      <c r="P110" s="2566" t="s">
        <v>464</v>
      </c>
      <c r="Q110" s="2580">
        <f>SUM(V110:V116)/R110</f>
        <v>1</v>
      </c>
      <c r="R110" s="2671">
        <f>SUM(V110:V116)</f>
        <v>170000000</v>
      </c>
      <c r="S110" s="2549" t="s">
        <v>465</v>
      </c>
      <c r="T110" s="2549" t="s">
        <v>466</v>
      </c>
      <c r="U110" s="1574" t="s">
        <v>467</v>
      </c>
      <c r="V110" s="1464">
        <v>57000000</v>
      </c>
      <c r="W110" s="1302" t="s">
        <v>376</v>
      </c>
      <c r="X110" s="1134" t="s">
        <v>277</v>
      </c>
      <c r="Y110" s="2367">
        <v>2290</v>
      </c>
      <c r="Z110" s="2367">
        <v>2210</v>
      </c>
      <c r="AA110" s="2367">
        <v>0</v>
      </c>
      <c r="AB110" s="2367">
        <v>0</v>
      </c>
      <c r="AC110" s="2367">
        <v>4500</v>
      </c>
      <c r="AD110" s="2367">
        <v>0</v>
      </c>
      <c r="AE110" s="2367">
        <v>0</v>
      </c>
      <c r="AF110" s="2367">
        <v>0</v>
      </c>
      <c r="AG110" s="2367">
        <v>0</v>
      </c>
      <c r="AH110" s="2367">
        <v>0</v>
      </c>
      <c r="AI110" s="2367">
        <v>0</v>
      </c>
      <c r="AJ110" s="2367">
        <v>0</v>
      </c>
      <c r="AK110" s="2367">
        <v>0</v>
      </c>
      <c r="AL110" s="2367">
        <v>0</v>
      </c>
      <c r="AM110" s="2367">
        <v>0</v>
      </c>
      <c r="AN110" s="2367">
        <f>+Y110+Z110</f>
        <v>4500</v>
      </c>
      <c r="AO110" s="2546">
        <v>43832</v>
      </c>
      <c r="AP110" s="2546">
        <v>44196</v>
      </c>
      <c r="AQ110" s="2656" t="s">
        <v>320</v>
      </c>
      <c r="AR110" s="426"/>
    </row>
    <row r="111" spans="1:44" ht="45.75" customHeight="1" x14ac:dyDescent="0.2">
      <c r="A111" s="2588"/>
      <c r="B111" s="2588"/>
      <c r="C111" s="2588"/>
      <c r="D111" s="2621"/>
      <c r="E111" s="2621"/>
      <c r="F111" s="2621"/>
      <c r="G111" s="8"/>
      <c r="H111" s="116"/>
      <c r="I111" s="117"/>
      <c r="J111" s="2567"/>
      <c r="K111" s="2549"/>
      <c r="L111" s="2549"/>
      <c r="M111" s="2567"/>
      <c r="N111" s="2583"/>
      <c r="O111" s="2564"/>
      <c r="P111" s="2566"/>
      <c r="Q111" s="2580"/>
      <c r="R111" s="2671"/>
      <c r="S111" s="2549"/>
      <c r="T111" s="2549"/>
      <c r="U111" s="1574" t="s">
        <v>468</v>
      </c>
      <c r="V111" s="1464">
        <v>30000000</v>
      </c>
      <c r="W111" s="1302" t="s">
        <v>376</v>
      </c>
      <c r="X111" s="1134" t="s">
        <v>277</v>
      </c>
      <c r="Y111" s="2367"/>
      <c r="Z111" s="2367"/>
      <c r="AA111" s="2367"/>
      <c r="AB111" s="2367"/>
      <c r="AC111" s="2367"/>
      <c r="AD111" s="2367"/>
      <c r="AE111" s="2367"/>
      <c r="AF111" s="2367"/>
      <c r="AG111" s="2367"/>
      <c r="AH111" s="2367"/>
      <c r="AI111" s="2367"/>
      <c r="AJ111" s="2367"/>
      <c r="AK111" s="2367"/>
      <c r="AL111" s="2367"/>
      <c r="AM111" s="2367"/>
      <c r="AN111" s="2367"/>
      <c r="AO111" s="2547"/>
      <c r="AP111" s="2547"/>
      <c r="AQ111" s="2656"/>
      <c r="AR111" s="426"/>
    </row>
    <row r="112" spans="1:44" ht="45.75" customHeight="1" x14ac:dyDescent="0.2">
      <c r="A112" s="2588"/>
      <c r="B112" s="2588"/>
      <c r="C112" s="2588"/>
      <c r="D112" s="2621"/>
      <c r="E112" s="2621"/>
      <c r="F112" s="2621"/>
      <c r="G112" s="8"/>
      <c r="H112" s="116"/>
      <c r="I112" s="117"/>
      <c r="J112" s="2567"/>
      <c r="K112" s="2549"/>
      <c r="L112" s="2549"/>
      <c r="M112" s="2567"/>
      <c r="N112" s="2583"/>
      <c r="O112" s="2564"/>
      <c r="P112" s="2566"/>
      <c r="Q112" s="2580"/>
      <c r="R112" s="2671"/>
      <c r="S112" s="2549"/>
      <c r="T112" s="2549"/>
      <c r="U112" s="1574" t="s">
        <v>469</v>
      </c>
      <c r="V112" s="1464">
        <v>12000000</v>
      </c>
      <c r="W112" s="1302" t="s">
        <v>376</v>
      </c>
      <c r="X112" s="1134" t="s">
        <v>277</v>
      </c>
      <c r="Y112" s="2367"/>
      <c r="Z112" s="2367"/>
      <c r="AA112" s="2367"/>
      <c r="AB112" s="2367"/>
      <c r="AC112" s="2367"/>
      <c r="AD112" s="2367"/>
      <c r="AE112" s="2367"/>
      <c r="AF112" s="2367"/>
      <c r="AG112" s="2367"/>
      <c r="AH112" s="2367"/>
      <c r="AI112" s="2367"/>
      <c r="AJ112" s="2367"/>
      <c r="AK112" s="2367"/>
      <c r="AL112" s="2367"/>
      <c r="AM112" s="2367"/>
      <c r="AN112" s="2367"/>
      <c r="AO112" s="2547"/>
      <c r="AP112" s="2547"/>
      <c r="AQ112" s="2656"/>
      <c r="AR112" s="426"/>
    </row>
    <row r="113" spans="1:43" ht="45.75" customHeight="1" x14ac:dyDescent="0.2">
      <c r="A113" s="2588"/>
      <c r="B113" s="2588"/>
      <c r="C113" s="2588"/>
      <c r="D113" s="2621"/>
      <c r="E113" s="2621"/>
      <c r="F113" s="2621"/>
      <c r="G113" s="8"/>
      <c r="H113" s="116"/>
      <c r="I113" s="117"/>
      <c r="J113" s="2567"/>
      <c r="K113" s="2549"/>
      <c r="L113" s="2549"/>
      <c r="M113" s="2567"/>
      <c r="N113" s="2583"/>
      <c r="O113" s="2564"/>
      <c r="P113" s="2566"/>
      <c r="Q113" s="2580"/>
      <c r="R113" s="2671"/>
      <c r="S113" s="2549"/>
      <c r="T113" s="2549"/>
      <c r="U113" s="1574" t="s">
        <v>470</v>
      </c>
      <c r="V113" s="1464">
        <v>9000000</v>
      </c>
      <c r="W113" s="1302" t="s">
        <v>376</v>
      </c>
      <c r="X113" s="1134" t="s">
        <v>277</v>
      </c>
      <c r="Y113" s="2367"/>
      <c r="Z113" s="2367"/>
      <c r="AA113" s="2367"/>
      <c r="AB113" s="2367"/>
      <c r="AC113" s="2367"/>
      <c r="AD113" s="2367"/>
      <c r="AE113" s="2367"/>
      <c r="AF113" s="2367"/>
      <c r="AG113" s="2367"/>
      <c r="AH113" s="2367"/>
      <c r="AI113" s="2367"/>
      <c r="AJ113" s="2367"/>
      <c r="AK113" s="2367"/>
      <c r="AL113" s="2367"/>
      <c r="AM113" s="2367"/>
      <c r="AN113" s="2367"/>
      <c r="AO113" s="2547"/>
      <c r="AP113" s="2547"/>
      <c r="AQ113" s="2656"/>
    </row>
    <row r="114" spans="1:43" ht="33" customHeight="1" x14ac:dyDescent="0.2">
      <c r="A114" s="2588"/>
      <c r="B114" s="2588"/>
      <c r="C114" s="2588"/>
      <c r="D114" s="2621"/>
      <c r="E114" s="2621"/>
      <c r="F114" s="2621"/>
      <c r="G114" s="8"/>
      <c r="H114" s="116"/>
      <c r="I114" s="117"/>
      <c r="J114" s="2567"/>
      <c r="K114" s="2549"/>
      <c r="L114" s="2549"/>
      <c r="M114" s="2567"/>
      <c r="N114" s="2583"/>
      <c r="O114" s="2564"/>
      <c r="P114" s="2566"/>
      <c r="Q114" s="2580"/>
      <c r="R114" s="2671"/>
      <c r="S114" s="2549"/>
      <c r="T114" s="2549"/>
      <c r="U114" s="1574" t="s">
        <v>471</v>
      </c>
      <c r="V114" s="1464">
        <v>7000000</v>
      </c>
      <c r="W114" s="939" t="s">
        <v>472</v>
      </c>
      <c r="X114" s="1299" t="s">
        <v>473</v>
      </c>
      <c r="Y114" s="2367"/>
      <c r="Z114" s="2367"/>
      <c r="AA114" s="2367"/>
      <c r="AB114" s="2367"/>
      <c r="AC114" s="2367"/>
      <c r="AD114" s="2367"/>
      <c r="AE114" s="2367"/>
      <c r="AF114" s="2367"/>
      <c r="AG114" s="2367"/>
      <c r="AH114" s="2367"/>
      <c r="AI114" s="2367"/>
      <c r="AJ114" s="2367"/>
      <c r="AK114" s="2367"/>
      <c r="AL114" s="2367"/>
      <c r="AM114" s="2367"/>
      <c r="AN114" s="2367"/>
      <c r="AO114" s="2547"/>
      <c r="AP114" s="2547"/>
      <c r="AQ114" s="2657"/>
    </row>
    <row r="115" spans="1:43" ht="40.5" customHeight="1" x14ac:dyDescent="0.2">
      <c r="A115" s="2588"/>
      <c r="B115" s="2588"/>
      <c r="C115" s="2588"/>
      <c r="D115" s="2621"/>
      <c r="E115" s="2621"/>
      <c r="F115" s="2621"/>
      <c r="G115" s="8"/>
      <c r="H115" s="116"/>
      <c r="I115" s="117"/>
      <c r="J115" s="2567"/>
      <c r="K115" s="2549"/>
      <c r="L115" s="2549"/>
      <c r="M115" s="2567"/>
      <c r="N115" s="2583"/>
      <c r="O115" s="2564"/>
      <c r="P115" s="2566"/>
      <c r="Q115" s="2580"/>
      <c r="R115" s="2671"/>
      <c r="S115" s="2549"/>
      <c r="T115" s="2549"/>
      <c r="U115" s="1522" t="s">
        <v>474</v>
      </c>
      <c r="V115" s="1464">
        <v>30000000</v>
      </c>
      <c r="W115" s="939" t="s">
        <v>472</v>
      </c>
      <c r="X115" s="1299" t="s">
        <v>473</v>
      </c>
      <c r="Y115" s="2367"/>
      <c r="Z115" s="2367"/>
      <c r="AA115" s="2367"/>
      <c r="AB115" s="2367"/>
      <c r="AC115" s="2367"/>
      <c r="AD115" s="2367"/>
      <c r="AE115" s="2367"/>
      <c r="AF115" s="2367"/>
      <c r="AG115" s="2367"/>
      <c r="AH115" s="2367"/>
      <c r="AI115" s="2367"/>
      <c r="AJ115" s="2367"/>
      <c r="AK115" s="2367"/>
      <c r="AL115" s="2367"/>
      <c r="AM115" s="2367"/>
      <c r="AN115" s="2367"/>
      <c r="AO115" s="2547"/>
      <c r="AP115" s="2547"/>
      <c r="AQ115" s="2657"/>
    </row>
    <row r="116" spans="1:43" ht="50.25" customHeight="1" x14ac:dyDescent="0.2">
      <c r="A116" s="2588"/>
      <c r="B116" s="2588"/>
      <c r="C116" s="2588"/>
      <c r="D116" s="2621"/>
      <c r="E116" s="2621"/>
      <c r="F116" s="2621"/>
      <c r="G116" s="8"/>
      <c r="H116" s="116"/>
      <c r="I116" s="117"/>
      <c r="J116" s="2567"/>
      <c r="K116" s="2549"/>
      <c r="L116" s="2549"/>
      <c r="M116" s="2567"/>
      <c r="N116" s="2583"/>
      <c r="O116" s="2564"/>
      <c r="P116" s="2566"/>
      <c r="Q116" s="2580"/>
      <c r="R116" s="2671"/>
      <c r="S116" s="2549"/>
      <c r="T116" s="2549"/>
      <c r="U116" s="175" t="s">
        <v>475</v>
      </c>
      <c r="V116" s="1464">
        <v>25000000</v>
      </c>
      <c r="W116" s="162" t="s">
        <v>472</v>
      </c>
      <c r="X116" s="1314" t="s">
        <v>473</v>
      </c>
      <c r="Y116" s="2367"/>
      <c r="Z116" s="2367"/>
      <c r="AA116" s="2367"/>
      <c r="AB116" s="2367"/>
      <c r="AC116" s="2367"/>
      <c r="AD116" s="2367"/>
      <c r="AE116" s="2367"/>
      <c r="AF116" s="2367"/>
      <c r="AG116" s="2367"/>
      <c r="AH116" s="2367"/>
      <c r="AI116" s="2367"/>
      <c r="AJ116" s="2367"/>
      <c r="AK116" s="2367"/>
      <c r="AL116" s="2367"/>
      <c r="AM116" s="2367"/>
      <c r="AN116" s="2367"/>
      <c r="AO116" s="2548"/>
      <c r="AP116" s="2548"/>
      <c r="AQ116" s="2657"/>
    </row>
    <row r="117" spans="1:43" s="8" customFormat="1" ht="32.25" customHeight="1" x14ac:dyDescent="0.2">
      <c r="A117" s="2588"/>
      <c r="B117" s="2588"/>
      <c r="C117" s="2588"/>
      <c r="D117" s="2621"/>
      <c r="E117" s="2621"/>
      <c r="F117" s="2621"/>
      <c r="G117" s="1148">
        <v>84</v>
      </c>
      <c r="H117" s="62" t="s">
        <v>476</v>
      </c>
      <c r="I117" s="62"/>
      <c r="J117" s="88"/>
      <c r="K117" s="123"/>
      <c r="L117" s="64"/>
      <c r="M117" s="62"/>
      <c r="N117" s="84"/>
      <c r="O117" s="88"/>
      <c r="P117" s="64"/>
      <c r="Q117" s="164"/>
      <c r="R117" s="1584"/>
      <c r="S117" s="64"/>
      <c r="T117" s="123"/>
      <c r="U117" s="123"/>
      <c r="V117" s="1466"/>
      <c r="W117" s="67"/>
      <c r="X117" s="120"/>
      <c r="Y117" s="67"/>
      <c r="Z117" s="67"/>
      <c r="AA117" s="67"/>
      <c r="AB117" s="67"/>
      <c r="AC117" s="67"/>
      <c r="AD117" s="67"/>
      <c r="AE117" s="67"/>
      <c r="AF117" s="67"/>
      <c r="AG117" s="67"/>
      <c r="AH117" s="67"/>
      <c r="AI117" s="67"/>
      <c r="AJ117" s="67"/>
      <c r="AK117" s="67"/>
      <c r="AL117" s="67"/>
      <c r="AM117" s="67"/>
      <c r="AN117" s="67"/>
      <c r="AO117" s="67"/>
      <c r="AP117" s="67"/>
      <c r="AQ117" s="121"/>
    </row>
    <row r="118" spans="1:43" s="433" customFormat="1" ht="52.5" customHeight="1" x14ac:dyDescent="0.2">
      <c r="A118" s="2588"/>
      <c r="B118" s="2588"/>
      <c r="C118" s="2588"/>
      <c r="D118" s="2621"/>
      <c r="E118" s="2621"/>
      <c r="F118" s="2621"/>
      <c r="G118" s="1138"/>
      <c r="H118" s="1140"/>
      <c r="I118" s="1138"/>
      <c r="J118" s="2622">
        <v>247</v>
      </c>
      <c r="K118" s="2624" t="s">
        <v>477</v>
      </c>
      <c r="L118" s="2624" t="s">
        <v>478</v>
      </c>
      <c r="M118" s="2622">
        <v>1</v>
      </c>
      <c r="N118" s="2626" t="s">
        <v>479</v>
      </c>
      <c r="O118" s="2628" t="s">
        <v>480</v>
      </c>
      <c r="P118" s="2624" t="s">
        <v>481</v>
      </c>
      <c r="Q118" s="2677">
        <f>SUM(V118:V122)/R118</f>
        <v>1</v>
      </c>
      <c r="R118" s="2679">
        <f>SUM(V118:V122)</f>
        <v>50000000</v>
      </c>
      <c r="S118" s="2624" t="s">
        <v>482</v>
      </c>
      <c r="T118" s="2594" t="s">
        <v>483</v>
      </c>
      <c r="U118" s="1503" t="s">
        <v>484</v>
      </c>
      <c r="V118" s="1455">
        <v>21000000</v>
      </c>
      <c r="W118" s="1307">
        <v>20</v>
      </c>
      <c r="X118" s="1297" t="s">
        <v>61</v>
      </c>
      <c r="Y118" s="2352" t="s">
        <v>485</v>
      </c>
      <c r="Z118" s="2352">
        <v>343</v>
      </c>
      <c r="AA118" s="2352">
        <v>0</v>
      </c>
      <c r="AB118" s="2352">
        <v>0</v>
      </c>
      <c r="AC118" s="2352">
        <v>700</v>
      </c>
      <c r="AD118" s="2352">
        <v>0</v>
      </c>
      <c r="AE118" s="2352">
        <v>0</v>
      </c>
      <c r="AF118" s="2352">
        <v>0</v>
      </c>
      <c r="AG118" s="2352">
        <v>0</v>
      </c>
      <c r="AH118" s="2352">
        <v>0</v>
      </c>
      <c r="AI118" s="2352">
        <v>0</v>
      </c>
      <c r="AJ118" s="2352">
        <v>0</v>
      </c>
      <c r="AK118" s="2352">
        <v>0</v>
      </c>
      <c r="AL118" s="2352">
        <v>0</v>
      </c>
      <c r="AM118" s="2352">
        <v>0</v>
      </c>
      <c r="AN118" s="2352">
        <v>700</v>
      </c>
      <c r="AO118" s="2543">
        <v>43832</v>
      </c>
      <c r="AP118" s="2543">
        <v>44196</v>
      </c>
      <c r="AQ118" s="2661" t="s">
        <v>320</v>
      </c>
    </row>
    <row r="119" spans="1:43" s="433" customFormat="1" ht="40.5" customHeight="1" x14ac:dyDescent="0.2">
      <c r="A119" s="2588"/>
      <c r="B119" s="2588"/>
      <c r="C119" s="2588"/>
      <c r="D119" s="2621"/>
      <c r="E119" s="2621"/>
      <c r="F119" s="2621"/>
      <c r="G119" s="407"/>
      <c r="I119" s="407"/>
      <c r="J119" s="2622"/>
      <c r="K119" s="2624"/>
      <c r="L119" s="2624"/>
      <c r="M119" s="2622"/>
      <c r="N119" s="2626"/>
      <c r="O119" s="2628"/>
      <c r="P119" s="2624"/>
      <c r="Q119" s="2677"/>
      <c r="R119" s="2679"/>
      <c r="S119" s="2624"/>
      <c r="T119" s="2594"/>
      <c r="U119" s="419" t="s">
        <v>486</v>
      </c>
      <c r="V119" s="1455">
        <v>7000000</v>
      </c>
      <c r="W119" s="1301">
        <v>20</v>
      </c>
      <c r="X119" s="1297" t="s">
        <v>61</v>
      </c>
      <c r="Y119" s="2352"/>
      <c r="Z119" s="2352"/>
      <c r="AA119" s="2352"/>
      <c r="AB119" s="2352"/>
      <c r="AC119" s="2352"/>
      <c r="AD119" s="2352"/>
      <c r="AE119" s="2352"/>
      <c r="AF119" s="2352"/>
      <c r="AG119" s="2352"/>
      <c r="AH119" s="2352"/>
      <c r="AI119" s="2352"/>
      <c r="AJ119" s="2352"/>
      <c r="AK119" s="2352"/>
      <c r="AL119" s="2352"/>
      <c r="AM119" s="2352"/>
      <c r="AN119" s="2352"/>
      <c r="AO119" s="2544"/>
      <c r="AP119" s="2544"/>
      <c r="AQ119" s="2352"/>
    </row>
    <row r="120" spans="1:43" s="433" customFormat="1" ht="63.75" customHeight="1" x14ac:dyDescent="0.2">
      <c r="A120" s="2588"/>
      <c r="B120" s="2588"/>
      <c r="C120" s="2588"/>
      <c r="D120" s="2621"/>
      <c r="E120" s="2621"/>
      <c r="F120" s="2621"/>
      <c r="G120" s="407"/>
      <c r="I120" s="407"/>
      <c r="J120" s="2622"/>
      <c r="K120" s="2624"/>
      <c r="L120" s="2624"/>
      <c r="M120" s="2622"/>
      <c r="N120" s="2626"/>
      <c r="O120" s="2628"/>
      <c r="P120" s="2624"/>
      <c r="Q120" s="2677"/>
      <c r="R120" s="2679"/>
      <c r="S120" s="2624"/>
      <c r="T120" s="2594"/>
      <c r="U120" s="419" t="s">
        <v>487</v>
      </c>
      <c r="V120" s="1455">
        <v>12000000</v>
      </c>
      <c r="W120" s="1301">
        <v>20</v>
      </c>
      <c r="X120" s="1297" t="s">
        <v>61</v>
      </c>
      <c r="Y120" s="2352"/>
      <c r="Z120" s="2352"/>
      <c r="AA120" s="2352"/>
      <c r="AB120" s="2352"/>
      <c r="AC120" s="2352"/>
      <c r="AD120" s="2352"/>
      <c r="AE120" s="2352"/>
      <c r="AF120" s="2352"/>
      <c r="AG120" s="2352"/>
      <c r="AH120" s="2352"/>
      <c r="AI120" s="2352"/>
      <c r="AJ120" s="2352"/>
      <c r="AK120" s="2352"/>
      <c r="AL120" s="2352"/>
      <c r="AM120" s="2352"/>
      <c r="AN120" s="2352"/>
      <c r="AO120" s="2544"/>
      <c r="AP120" s="2544"/>
      <c r="AQ120" s="2352"/>
    </row>
    <row r="121" spans="1:43" s="433" customFormat="1" ht="78.75" customHeight="1" x14ac:dyDescent="0.2">
      <c r="A121" s="2588"/>
      <c r="B121" s="2588"/>
      <c r="C121" s="2588"/>
      <c r="D121" s="2621"/>
      <c r="E121" s="2621"/>
      <c r="F121" s="2621"/>
      <c r="G121" s="407"/>
      <c r="I121" s="407"/>
      <c r="J121" s="2622"/>
      <c r="K121" s="2624"/>
      <c r="L121" s="2624"/>
      <c r="M121" s="2622"/>
      <c r="N121" s="2626"/>
      <c r="O121" s="2628"/>
      <c r="P121" s="2624"/>
      <c r="Q121" s="2677"/>
      <c r="R121" s="2679"/>
      <c r="S121" s="2624"/>
      <c r="T121" s="2594"/>
      <c r="U121" s="418" t="s">
        <v>488</v>
      </c>
      <c r="V121" s="1455">
        <v>3500000</v>
      </c>
      <c r="W121" s="1301">
        <v>20</v>
      </c>
      <c r="X121" s="1297" t="s">
        <v>61</v>
      </c>
      <c r="Y121" s="2352"/>
      <c r="Z121" s="2352"/>
      <c r="AA121" s="2352"/>
      <c r="AB121" s="2352"/>
      <c r="AC121" s="2352"/>
      <c r="AD121" s="2352"/>
      <c r="AE121" s="2352"/>
      <c r="AF121" s="2352"/>
      <c r="AG121" s="2352"/>
      <c r="AH121" s="2352"/>
      <c r="AI121" s="2352"/>
      <c r="AJ121" s="2352"/>
      <c r="AK121" s="2352"/>
      <c r="AL121" s="2352"/>
      <c r="AM121" s="2352"/>
      <c r="AN121" s="2352"/>
      <c r="AO121" s="2544"/>
      <c r="AP121" s="2544"/>
      <c r="AQ121" s="2352"/>
    </row>
    <row r="122" spans="1:43" s="433" customFormat="1" ht="30.75" customHeight="1" thickBot="1" x14ac:dyDescent="0.25">
      <c r="A122" s="2617"/>
      <c r="B122" s="2617"/>
      <c r="C122" s="2617"/>
      <c r="D122" s="2621"/>
      <c r="E122" s="2621"/>
      <c r="F122" s="2621"/>
      <c r="G122" s="407"/>
      <c r="H122" s="166"/>
      <c r="I122" s="407"/>
      <c r="J122" s="2623"/>
      <c r="K122" s="2625"/>
      <c r="L122" s="2625"/>
      <c r="M122" s="2623"/>
      <c r="N122" s="2627"/>
      <c r="O122" s="2629"/>
      <c r="P122" s="2625"/>
      <c r="Q122" s="2678"/>
      <c r="R122" s="2542"/>
      <c r="S122" s="2625"/>
      <c r="T122" s="2594"/>
      <c r="U122" s="1493" t="s">
        <v>489</v>
      </c>
      <c r="V122" s="1610">
        <v>6500000</v>
      </c>
      <c r="W122" s="1429">
        <v>20</v>
      </c>
      <c r="X122" s="1504" t="s">
        <v>61</v>
      </c>
      <c r="Y122" s="2620"/>
      <c r="Z122" s="2620"/>
      <c r="AA122" s="2620"/>
      <c r="AB122" s="2620"/>
      <c r="AC122" s="2620"/>
      <c r="AD122" s="2620"/>
      <c r="AE122" s="2620"/>
      <c r="AF122" s="2620"/>
      <c r="AG122" s="2620"/>
      <c r="AH122" s="2620"/>
      <c r="AI122" s="2620"/>
      <c r="AJ122" s="2620"/>
      <c r="AK122" s="2620"/>
      <c r="AL122" s="2620"/>
      <c r="AM122" s="2620"/>
      <c r="AN122" s="2620"/>
      <c r="AO122" s="2545"/>
      <c r="AP122" s="2545"/>
      <c r="AQ122" s="2620"/>
    </row>
    <row r="123" spans="1:43" ht="42" customHeight="1" thickBot="1" x14ac:dyDescent="0.25">
      <c r="A123" s="1607"/>
      <c r="B123" s="1608"/>
      <c r="C123" s="1608"/>
      <c r="D123" s="1609"/>
      <c r="E123" s="1609"/>
      <c r="F123" s="1609"/>
      <c r="G123" s="646"/>
      <c r="H123" s="646"/>
      <c r="I123" s="646"/>
      <c r="J123" s="1618"/>
      <c r="K123" s="1611"/>
      <c r="L123" s="1611"/>
      <c r="M123" s="1612"/>
      <c r="N123" s="1613"/>
      <c r="O123" s="1614"/>
      <c r="P123" s="1611"/>
      <c r="Q123" s="1619"/>
      <c r="R123" s="1620">
        <f>SUM(R13:R122)</f>
        <v>3291343402</v>
      </c>
      <c r="S123" s="1621"/>
      <c r="T123" s="1611"/>
      <c r="U123" s="1622"/>
      <c r="V123" s="1623">
        <f>SUM(V13:V122)</f>
        <v>3291343402</v>
      </c>
      <c r="W123" s="1615"/>
      <c r="X123" s="1612"/>
      <c r="Y123" s="810"/>
      <c r="Z123" s="810"/>
      <c r="AA123" s="810"/>
      <c r="AB123" s="810"/>
      <c r="AC123" s="810"/>
      <c r="AD123" s="810"/>
      <c r="AE123" s="810"/>
      <c r="AF123" s="810"/>
      <c r="AG123" s="810"/>
      <c r="AH123" s="810"/>
      <c r="AI123" s="810"/>
      <c r="AJ123" s="810"/>
      <c r="AK123" s="810"/>
      <c r="AL123" s="810"/>
      <c r="AM123" s="810"/>
      <c r="AN123" s="810"/>
      <c r="AO123" s="1616"/>
      <c r="AP123" s="1616"/>
      <c r="AQ123" s="1617"/>
    </row>
    <row r="125" spans="1:43" ht="27" customHeight="1" x14ac:dyDescent="0.25">
      <c r="B125" s="426"/>
      <c r="C125" s="426"/>
      <c r="D125" s="426"/>
      <c r="E125" s="426"/>
      <c r="F125" s="426"/>
      <c r="G125" s="426"/>
      <c r="H125" s="426"/>
      <c r="I125" s="426"/>
      <c r="J125" s="426"/>
      <c r="O125" s="1010"/>
      <c r="R125" s="1580" t="s">
        <v>1989</v>
      </c>
      <c r="X125" s="1324"/>
      <c r="Y125" s="426"/>
      <c r="Z125" s="426"/>
      <c r="AA125" s="426"/>
      <c r="AB125" s="426"/>
      <c r="AC125" s="426"/>
      <c r="AD125" s="426"/>
      <c r="AE125" s="426"/>
      <c r="AF125" s="426"/>
      <c r="AG125" s="426"/>
      <c r="AH125" s="426"/>
      <c r="AI125" s="426"/>
      <c r="AJ125" s="426"/>
      <c r="AK125" s="426"/>
      <c r="AL125" s="426"/>
      <c r="AM125" s="426"/>
      <c r="AN125" s="426"/>
    </row>
    <row r="126" spans="1:43" ht="15.75" customHeight="1" x14ac:dyDescent="0.25">
      <c r="B126" s="426"/>
      <c r="C126" s="426"/>
      <c r="D126" s="426"/>
      <c r="E126" s="426"/>
      <c r="F126" s="426"/>
      <c r="G126" s="426"/>
      <c r="H126" s="426"/>
      <c r="I126" s="426"/>
      <c r="J126" s="426"/>
      <c r="O126" s="1010"/>
      <c r="R126" s="1580" t="s">
        <v>490</v>
      </c>
      <c r="X126" s="1324"/>
      <c r="Y126" s="426"/>
      <c r="Z126" s="426"/>
      <c r="AA126" s="426"/>
      <c r="AB126" s="426"/>
      <c r="AC126" s="426"/>
      <c r="AD126" s="426"/>
      <c r="AE126" s="426"/>
      <c r="AF126" s="426"/>
      <c r="AG126" s="426"/>
      <c r="AH126" s="426"/>
      <c r="AI126" s="426"/>
      <c r="AJ126" s="426"/>
      <c r="AK126" s="426"/>
      <c r="AL126" s="426"/>
      <c r="AM126" s="426"/>
      <c r="AN126" s="426"/>
    </row>
  </sheetData>
  <sheetProtection algorithmName="SHA-512" hashValue="j3qXG9SWLvCGh2xMhHOvrB9LESDdQwzD5wzoPsVjwb2yTXjbE2uzaFt8kBslwId/ehNOX1nORQPxw9sLj0zXjQ==" saltValue="UhBaNCiqKqbdw1kulhcfqg==" spinCount="100000" sheet="1" objects="1" scenarios="1"/>
  <mergeCells count="364">
    <mergeCell ref="AO59:AO67"/>
    <mergeCell ref="AP59:AP67"/>
    <mergeCell ref="AO35:AO57"/>
    <mergeCell ref="AP35:AP57"/>
    <mergeCell ref="AM118:AM122"/>
    <mergeCell ref="AN118:AN122"/>
    <mergeCell ref="AQ118:AQ122"/>
    <mergeCell ref="A13:A26"/>
    <mergeCell ref="B13:C26"/>
    <mergeCell ref="AC118:AC122"/>
    <mergeCell ref="AD118:AD122"/>
    <mergeCell ref="AE118:AE122"/>
    <mergeCell ref="AF118:AF122"/>
    <mergeCell ref="AG118:AG122"/>
    <mergeCell ref="AH118:AH122"/>
    <mergeCell ref="AI118:AI122"/>
    <mergeCell ref="AJ118:AJ122"/>
    <mergeCell ref="AK118:AK122"/>
    <mergeCell ref="P118:P122"/>
    <mergeCell ref="Q118:Q122"/>
    <mergeCell ref="R118:R122"/>
    <mergeCell ref="S118:S122"/>
    <mergeCell ref="T118:T122"/>
    <mergeCell ref="Y118:Y122"/>
    <mergeCell ref="Z118:Z122"/>
    <mergeCell ref="AA118:AA122"/>
    <mergeCell ref="AB118:AB122"/>
    <mergeCell ref="AM110:AM116"/>
    <mergeCell ref="AN110:AN116"/>
    <mergeCell ref="AQ110:AQ116"/>
    <mergeCell ref="R110:R116"/>
    <mergeCell ref="S110:S116"/>
    <mergeCell ref="T110:T116"/>
    <mergeCell ref="Y110:Y116"/>
    <mergeCell ref="Z110:Z116"/>
    <mergeCell ref="AA110:AA116"/>
    <mergeCell ref="AB110:AB116"/>
    <mergeCell ref="AC110:AC116"/>
    <mergeCell ref="AD110:AD116"/>
    <mergeCell ref="AI110:AI116"/>
    <mergeCell ref="AJ110:AJ116"/>
    <mergeCell ref="AK110:AK116"/>
    <mergeCell ref="AL110:AL116"/>
    <mergeCell ref="AE110:AE116"/>
    <mergeCell ref="AF110:AF116"/>
    <mergeCell ref="AH110:AH116"/>
    <mergeCell ref="AG110:AG116"/>
    <mergeCell ref="AO85:AO86"/>
    <mergeCell ref="AP85:AP86"/>
    <mergeCell ref="AR90:AR94"/>
    <mergeCell ref="AL89:AL108"/>
    <mergeCell ref="AM89:AM108"/>
    <mergeCell ref="AN89:AN108"/>
    <mergeCell ref="AQ89:AQ108"/>
    <mergeCell ref="AK85:AK86"/>
    <mergeCell ref="AL85:AL86"/>
    <mergeCell ref="AM85:AM86"/>
    <mergeCell ref="AN85:AN86"/>
    <mergeCell ref="AQ85:AQ86"/>
    <mergeCell ref="AO89:AO108"/>
    <mergeCell ref="AP89:AP108"/>
    <mergeCell ref="AH89:AH108"/>
    <mergeCell ref="AI89:AI108"/>
    <mergeCell ref="AJ89:AJ108"/>
    <mergeCell ref="AK89:AK108"/>
    <mergeCell ref="Y89:Y108"/>
    <mergeCell ref="Z89:Z108"/>
    <mergeCell ref="AA89:AA108"/>
    <mergeCell ref="AC89:AC108"/>
    <mergeCell ref="AD89:AD108"/>
    <mergeCell ref="AE89:AE108"/>
    <mergeCell ref="AF89:AF108"/>
    <mergeCell ref="AG89:AG108"/>
    <mergeCell ref="AB89:AB108"/>
    <mergeCell ref="AB85:AB86"/>
    <mergeCell ref="AC85:AC86"/>
    <mergeCell ref="AD85:AD86"/>
    <mergeCell ref="AE85:AE86"/>
    <mergeCell ref="AF85:AF86"/>
    <mergeCell ref="AG85:AG86"/>
    <mergeCell ref="AH85:AH86"/>
    <mergeCell ref="AI85:AI86"/>
    <mergeCell ref="AJ85:AJ86"/>
    <mergeCell ref="AN70:AN83"/>
    <mergeCell ref="AQ70:AQ83"/>
    <mergeCell ref="J71:J75"/>
    <mergeCell ref="K71:K75"/>
    <mergeCell ref="L71:L75"/>
    <mergeCell ref="M71:M75"/>
    <mergeCell ref="Q71:Q75"/>
    <mergeCell ref="J77:J83"/>
    <mergeCell ref="K77:K83"/>
    <mergeCell ref="L77:L83"/>
    <mergeCell ref="M77:M83"/>
    <mergeCell ref="Q77:Q83"/>
    <mergeCell ref="AH70:AH83"/>
    <mergeCell ref="AI70:AI83"/>
    <mergeCell ref="AJ70:AJ83"/>
    <mergeCell ref="AK70:AK83"/>
    <mergeCell ref="AL70:AL83"/>
    <mergeCell ref="AM70:AM83"/>
    <mergeCell ref="AB70:AB83"/>
    <mergeCell ref="Z70:Z83"/>
    <mergeCell ref="AA70:AA83"/>
    <mergeCell ref="AC70:AC83"/>
    <mergeCell ref="AO70:AO83"/>
    <mergeCell ref="AP70:AP83"/>
    <mergeCell ref="AA59:AA67"/>
    <mergeCell ref="J85:J86"/>
    <mergeCell ref="K85:K86"/>
    <mergeCell ref="L85:L86"/>
    <mergeCell ref="M85:M86"/>
    <mergeCell ref="N85:N86"/>
    <mergeCell ref="O85:O86"/>
    <mergeCell ref="P85:P86"/>
    <mergeCell ref="Q85:Q86"/>
    <mergeCell ref="R85:R86"/>
    <mergeCell ref="Z85:Z86"/>
    <mergeCell ref="AA85:AA86"/>
    <mergeCell ref="D69:F86"/>
    <mergeCell ref="N70:N83"/>
    <mergeCell ref="O70:O83"/>
    <mergeCell ref="P70:P83"/>
    <mergeCell ref="S70:S83"/>
    <mergeCell ref="T70:T83"/>
    <mergeCell ref="Y70:Y83"/>
    <mergeCell ref="P59:P67"/>
    <mergeCell ref="Q59:Q65"/>
    <mergeCell ref="S85:S86"/>
    <mergeCell ref="T85:T86"/>
    <mergeCell ref="Y85:Y86"/>
    <mergeCell ref="R70:R83"/>
    <mergeCell ref="AQ59:AQ67"/>
    <mergeCell ref="J66:J67"/>
    <mergeCell ref="K66:K67"/>
    <mergeCell ref="L66:L67"/>
    <mergeCell ref="M66:M67"/>
    <mergeCell ref="Q66:Q67"/>
    <mergeCell ref="AK35:AK57"/>
    <mergeCell ref="AL35:AL57"/>
    <mergeCell ref="AM35:AM57"/>
    <mergeCell ref="AN35:AN57"/>
    <mergeCell ref="AQ35:AQ57"/>
    <mergeCell ref="J54:J57"/>
    <mergeCell ref="K54:K57"/>
    <mergeCell ref="L54:L57"/>
    <mergeCell ref="M54:M57"/>
    <mergeCell ref="Q54:Q57"/>
    <mergeCell ref="AD35:AD57"/>
    <mergeCell ref="S59:S67"/>
    <mergeCell ref="AB59:AB67"/>
    <mergeCell ref="AC59:AC67"/>
    <mergeCell ref="AF35:AF57"/>
    <mergeCell ref="AG35:AG57"/>
    <mergeCell ref="AH35:AH57"/>
    <mergeCell ref="AI35:AI57"/>
    <mergeCell ref="AR37:AR39"/>
    <mergeCell ref="J46:J50"/>
    <mergeCell ref="K46:K50"/>
    <mergeCell ref="L46:L50"/>
    <mergeCell ref="M46:M50"/>
    <mergeCell ref="Q46:Q50"/>
    <mergeCell ref="J51:J53"/>
    <mergeCell ref="K51:K53"/>
    <mergeCell ref="L51:L53"/>
    <mergeCell ref="M51:M53"/>
    <mergeCell ref="Q51:Q53"/>
    <mergeCell ref="S35:S57"/>
    <mergeCell ref="J44:J45"/>
    <mergeCell ref="K44:K45"/>
    <mergeCell ref="L44:L45"/>
    <mergeCell ref="T35:T57"/>
    <mergeCell ref="Y35:Y57"/>
    <mergeCell ref="Z35:Z57"/>
    <mergeCell ref="AA35:AA57"/>
    <mergeCell ref="J35:J43"/>
    <mergeCell ref="K35:K43"/>
    <mergeCell ref="AB35:AB57"/>
    <mergeCell ref="AC35:AC57"/>
    <mergeCell ref="AE35:AE57"/>
    <mergeCell ref="AM28:AM32"/>
    <mergeCell ref="AN28:AN32"/>
    <mergeCell ref="AQ28:AQ32"/>
    <mergeCell ref="AB28:AB32"/>
    <mergeCell ref="AC28:AC32"/>
    <mergeCell ref="AD28:AD32"/>
    <mergeCell ref="AE28:AE32"/>
    <mergeCell ref="AF28:AF32"/>
    <mergeCell ref="AG28:AG32"/>
    <mergeCell ref="AH28:AH32"/>
    <mergeCell ref="AI28:AI32"/>
    <mergeCell ref="AJ28:AJ32"/>
    <mergeCell ref="AK28:AK32"/>
    <mergeCell ref="AL28:AL32"/>
    <mergeCell ref="AL13:AL26"/>
    <mergeCell ref="AM13:AM26"/>
    <mergeCell ref="AN13:AN26"/>
    <mergeCell ref="AQ13:AQ26"/>
    <mergeCell ref="AR13:AS14"/>
    <mergeCell ref="J15:J26"/>
    <mergeCell ref="K15:K26"/>
    <mergeCell ref="L15:L26"/>
    <mergeCell ref="M15:M26"/>
    <mergeCell ref="Q15:Q26"/>
    <mergeCell ref="AB13:AB26"/>
    <mergeCell ref="AI13:AI26"/>
    <mergeCell ref="AJ13:AJ26"/>
    <mergeCell ref="AK13:AK26"/>
    <mergeCell ref="P13:P26"/>
    <mergeCell ref="S13:S26"/>
    <mergeCell ref="T13:T26"/>
    <mergeCell ref="Y13:Y26"/>
    <mergeCell ref="Z13:Z26"/>
    <mergeCell ref="AA13:AA26"/>
    <mergeCell ref="AD13:AD26"/>
    <mergeCell ref="AE13:AE26"/>
    <mergeCell ref="AF13:AF26"/>
    <mergeCell ref="N13:N26"/>
    <mergeCell ref="AA28:AA32"/>
    <mergeCell ref="J31:J32"/>
    <mergeCell ref="K31:K32"/>
    <mergeCell ref="L31:L32"/>
    <mergeCell ref="M31:M32"/>
    <mergeCell ref="Q31:Q32"/>
    <mergeCell ref="J28:J30"/>
    <mergeCell ref="K28:K30"/>
    <mergeCell ref="L28:L30"/>
    <mergeCell ref="M28:M30"/>
    <mergeCell ref="O28:O32"/>
    <mergeCell ref="P28:P32"/>
    <mergeCell ref="Q28:Q30"/>
    <mergeCell ref="S28:S32"/>
    <mergeCell ref="N28:N32"/>
    <mergeCell ref="K110:K116"/>
    <mergeCell ref="L110:L116"/>
    <mergeCell ref="M110:M116"/>
    <mergeCell ref="N110:N116"/>
    <mergeCell ref="O110:O116"/>
    <mergeCell ref="P110:P116"/>
    <mergeCell ref="Q110:Q116"/>
    <mergeCell ref="J118:J122"/>
    <mergeCell ref="K118:K122"/>
    <mergeCell ref="L118:L122"/>
    <mergeCell ref="M118:M122"/>
    <mergeCell ref="N118:N122"/>
    <mergeCell ref="O118:O122"/>
    <mergeCell ref="AG70:AG83"/>
    <mergeCell ref="A1:AO4"/>
    <mergeCell ref="A5:M6"/>
    <mergeCell ref="N5:AQ5"/>
    <mergeCell ref="Y6:AM6"/>
    <mergeCell ref="A8:A9"/>
    <mergeCell ref="B8:C9"/>
    <mergeCell ref="D8:D9"/>
    <mergeCell ref="E8:F9"/>
    <mergeCell ref="G8:G9"/>
    <mergeCell ref="H8:I9"/>
    <mergeCell ref="AK8:AM8"/>
    <mergeCell ref="AN8:AN9"/>
    <mergeCell ref="AO8:AO9"/>
    <mergeCell ref="AP8:AP9"/>
    <mergeCell ref="AQ8:AQ9"/>
    <mergeCell ref="AA8:AD8"/>
    <mergeCell ref="AE8:AJ8"/>
    <mergeCell ref="A27:A122"/>
    <mergeCell ref="B27:C122"/>
    <mergeCell ref="V8:V9"/>
    <mergeCell ref="AL118:AL122"/>
    <mergeCell ref="D109:F122"/>
    <mergeCell ref="J110:J116"/>
    <mergeCell ref="J8:J9"/>
    <mergeCell ref="K8:K9"/>
    <mergeCell ref="M44:M45"/>
    <mergeCell ref="Q44:Q45"/>
    <mergeCell ref="L8:L9"/>
    <mergeCell ref="M8:M9"/>
    <mergeCell ref="N8:N9"/>
    <mergeCell ref="O8:O9"/>
    <mergeCell ref="Z59:Z67"/>
    <mergeCell ref="T28:T32"/>
    <mergeCell ref="W8:W9"/>
    <mergeCell ref="X8:X9"/>
    <mergeCell ref="Y8:Z8"/>
    <mergeCell ref="P8:P9"/>
    <mergeCell ref="Q8:Q9"/>
    <mergeCell ref="R8:R9"/>
    <mergeCell ref="S8:S9"/>
    <mergeCell ref="T8:T9"/>
    <mergeCell ref="U8:U9"/>
    <mergeCell ref="T59:T67"/>
    <mergeCell ref="Y59:Y67"/>
    <mergeCell ref="Y28:Y32"/>
    <mergeCell ref="Z28:Z32"/>
    <mergeCell ref="D12:F32"/>
    <mergeCell ref="T89:T108"/>
    <mergeCell ref="O13:O26"/>
    <mergeCell ref="AG13:AG26"/>
    <mergeCell ref="AH13:AH26"/>
    <mergeCell ref="D34:F67"/>
    <mergeCell ref="L35:L43"/>
    <mergeCell ref="M35:M43"/>
    <mergeCell ref="N35:N57"/>
    <mergeCell ref="O35:O57"/>
    <mergeCell ref="P35:P57"/>
    <mergeCell ref="Q35:Q43"/>
    <mergeCell ref="J59:J65"/>
    <mergeCell ref="K59:K65"/>
    <mergeCell ref="L59:L65"/>
    <mergeCell ref="M59:M65"/>
    <mergeCell ref="N59:N67"/>
    <mergeCell ref="O59:O67"/>
    <mergeCell ref="AD59:AD67"/>
    <mergeCell ref="AE59:AE67"/>
    <mergeCell ref="AF59:AF67"/>
    <mergeCell ref="AG59:AG67"/>
    <mergeCell ref="AH59:AH67"/>
    <mergeCell ref="AC13:AC26"/>
    <mergeCell ref="O89:O108"/>
    <mergeCell ref="P89:P108"/>
    <mergeCell ref="J104:J108"/>
    <mergeCell ref="K104:K108"/>
    <mergeCell ref="L104:L108"/>
    <mergeCell ref="M104:M108"/>
    <mergeCell ref="Q89:Q96"/>
    <mergeCell ref="J102:J103"/>
    <mergeCell ref="K102:K103"/>
    <mergeCell ref="L102:L103"/>
    <mergeCell ref="M102:M103"/>
    <mergeCell ref="Q102:Q103"/>
    <mergeCell ref="J97:J101"/>
    <mergeCell ref="K97:K101"/>
    <mergeCell ref="L97:L101"/>
    <mergeCell ref="M97:M101"/>
    <mergeCell ref="Q97:Q101"/>
    <mergeCell ref="Q104:Q108"/>
    <mergeCell ref="J89:J96"/>
    <mergeCell ref="K89:K96"/>
    <mergeCell ref="L89:L96"/>
    <mergeCell ref="M89:M96"/>
    <mergeCell ref="N89:N108"/>
    <mergeCell ref="R89:R108"/>
    <mergeCell ref="AO118:AO122"/>
    <mergeCell ref="AP118:AP122"/>
    <mergeCell ref="AO110:AO116"/>
    <mergeCell ref="AP110:AP116"/>
    <mergeCell ref="S89:S108"/>
    <mergeCell ref="AO13:AO26"/>
    <mergeCell ref="AP13:AP26"/>
    <mergeCell ref="AO28:AO32"/>
    <mergeCell ref="AP28:AP32"/>
    <mergeCell ref="AJ35:AJ57"/>
    <mergeCell ref="AI59:AI67"/>
    <mergeCell ref="AJ59:AJ67"/>
    <mergeCell ref="AK59:AK67"/>
    <mergeCell ref="AL59:AL67"/>
    <mergeCell ref="AM59:AM67"/>
    <mergeCell ref="AN59:AN67"/>
    <mergeCell ref="R13:R26"/>
    <mergeCell ref="R28:R32"/>
    <mergeCell ref="R35:R57"/>
    <mergeCell ref="R59:R67"/>
    <mergeCell ref="AD70:AD83"/>
    <mergeCell ref="AE70:AE83"/>
    <mergeCell ref="AF70:AF8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Q152"/>
  <sheetViews>
    <sheetView showGridLines="0" topLeftCell="A4" zoomScale="70" zoomScaleNormal="70" workbookViewId="0">
      <selection activeCell="A7" sqref="A7:A8"/>
    </sheetView>
  </sheetViews>
  <sheetFormatPr baseColWidth="10" defaultColWidth="11.42578125" defaultRowHeight="14.25" x14ac:dyDescent="0.2"/>
  <cols>
    <col min="1" max="1" width="15.140625" style="426" customWidth="1"/>
    <col min="2" max="3" width="10.85546875" style="426" customWidth="1"/>
    <col min="4" max="4" width="14.140625" style="426" customWidth="1"/>
    <col min="5" max="6" width="10.85546875" style="426" customWidth="1"/>
    <col min="7" max="7" width="15.140625" style="426" customWidth="1"/>
    <col min="8" max="8" width="10.85546875" style="426" customWidth="1"/>
    <col min="9" max="10" width="15.5703125" style="426" customWidth="1"/>
    <col min="11" max="11" width="39.7109375" style="437" customWidth="1"/>
    <col min="12" max="12" width="31.140625" style="437" customWidth="1"/>
    <col min="13" max="13" width="14.7109375" style="426" hidden="1" customWidth="1"/>
    <col min="14" max="14" width="36.140625" style="426" customWidth="1"/>
    <col min="15" max="15" width="17.85546875" style="426" customWidth="1"/>
    <col min="16" max="16" width="32.42578125" style="437" customWidth="1"/>
    <col min="17" max="17" width="16.85546875" style="426" customWidth="1"/>
    <col min="18" max="18" width="27" style="833" customWidth="1"/>
    <col min="19" max="19" width="29.42578125" style="437" customWidth="1"/>
    <col min="20" max="20" width="29" style="437" customWidth="1"/>
    <col min="21" max="21" width="30.140625" style="437" customWidth="1"/>
    <col min="22" max="22" width="28.5703125" style="834" customWidth="1"/>
    <col min="23" max="23" width="12.85546875" style="426" customWidth="1"/>
    <col min="24" max="24" width="26.5703125" style="1667" customWidth="1"/>
    <col min="25" max="39" width="12.5703125" style="426" customWidth="1"/>
    <col min="40" max="40" width="12" style="426" customWidth="1"/>
    <col min="41" max="41" width="22.28515625" style="50" customWidth="1"/>
    <col min="42" max="42" width="21" style="50" customWidth="1"/>
    <col min="43" max="43" width="29.42578125" style="426" customWidth="1"/>
    <col min="44" max="16384" width="11.42578125" style="426"/>
  </cols>
  <sheetData>
    <row r="1" spans="1:43" ht="17.25" customHeight="1" x14ac:dyDescent="0.25">
      <c r="A1" s="2405" t="s">
        <v>1967</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743"/>
      <c r="AP1" s="661" t="s">
        <v>0</v>
      </c>
      <c r="AQ1" s="819" t="s">
        <v>1</v>
      </c>
    </row>
    <row r="2" spans="1:43" ht="17.25" customHeight="1" x14ac:dyDescent="0.25">
      <c r="A2" s="2407"/>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744"/>
      <c r="AP2" s="940" t="s">
        <v>2</v>
      </c>
      <c r="AQ2" s="820">
        <v>6</v>
      </c>
    </row>
    <row r="3" spans="1:43" ht="17.25" customHeight="1" x14ac:dyDescent="0.25">
      <c r="A3" s="2407"/>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744"/>
      <c r="AP3" s="941" t="s">
        <v>4</v>
      </c>
      <c r="AQ3" s="821" t="s">
        <v>5</v>
      </c>
    </row>
    <row r="4" spans="1:43" s="427" customFormat="1" ht="17.25" customHeight="1" x14ac:dyDescent="0.2">
      <c r="A4" s="2408"/>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745"/>
      <c r="AP4" s="168" t="s">
        <v>6</v>
      </c>
      <c r="AQ4" s="822" t="s">
        <v>491</v>
      </c>
    </row>
    <row r="5" spans="1:43" ht="21.75" customHeight="1" x14ac:dyDescent="0.2">
      <c r="A5" s="2746" t="s">
        <v>8</v>
      </c>
      <c r="B5" s="2383"/>
      <c r="C5" s="2383"/>
      <c r="D5" s="2383"/>
      <c r="E5" s="2383"/>
      <c r="F5" s="2383"/>
      <c r="G5" s="2383"/>
      <c r="H5" s="2383"/>
      <c r="I5" s="2383"/>
      <c r="J5" s="2383"/>
      <c r="K5" s="2383"/>
      <c r="L5" s="2383"/>
      <c r="M5" s="2383"/>
      <c r="N5" s="1277"/>
      <c r="O5" s="1277"/>
      <c r="P5" s="2383" t="s">
        <v>9</v>
      </c>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412"/>
    </row>
    <row r="6" spans="1:43" ht="21.75" customHeight="1" x14ac:dyDescent="0.2">
      <c r="A6" s="2746"/>
      <c r="B6" s="2383"/>
      <c r="C6" s="2383"/>
      <c r="D6" s="2383"/>
      <c r="E6" s="2383"/>
      <c r="F6" s="2383"/>
      <c r="G6" s="2383"/>
      <c r="H6" s="2383"/>
      <c r="I6" s="2383"/>
      <c r="J6" s="2383"/>
      <c r="K6" s="2383"/>
      <c r="L6" s="2383"/>
      <c r="M6" s="2383"/>
      <c r="N6" s="1277"/>
      <c r="O6" s="1328"/>
      <c r="P6" s="2747"/>
      <c r="Q6" s="2748"/>
      <c r="R6" s="2748"/>
      <c r="S6" s="2748"/>
      <c r="T6" s="2748"/>
      <c r="U6" s="2748"/>
      <c r="V6" s="2748"/>
      <c r="W6" s="2748"/>
      <c r="X6" s="2749"/>
      <c r="Y6" s="1329"/>
      <c r="Z6" s="1329"/>
      <c r="AA6" s="1329"/>
      <c r="AB6" s="1329"/>
      <c r="AC6" s="1329"/>
      <c r="AD6" s="1329"/>
      <c r="AE6" s="1329"/>
      <c r="AF6" s="1329"/>
      <c r="AG6" s="1329"/>
      <c r="AH6" s="1329"/>
      <c r="AI6" s="1329"/>
      <c r="AJ6" s="1329"/>
      <c r="AK6" s="1329"/>
      <c r="AL6" s="1329"/>
      <c r="AM6" s="1329"/>
      <c r="AN6" s="1329"/>
      <c r="AO6" s="2747"/>
      <c r="AP6" s="2748"/>
      <c r="AQ6" s="2750"/>
    </row>
    <row r="7" spans="1:43" s="499" customFormat="1" ht="33.75" customHeight="1" x14ac:dyDescent="0.25">
      <c r="A7" s="2415" t="s">
        <v>11</v>
      </c>
      <c r="B7" s="2400" t="s">
        <v>12</v>
      </c>
      <c r="C7" s="2751"/>
      <c r="D7" s="2599" t="s">
        <v>11</v>
      </c>
      <c r="E7" s="2599" t="s">
        <v>13</v>
      </c>
      <c r="F7" s="2599"/>
      <c r="G7" s="2599" t="s">
        <v>11</v>
      </c>
      <c r="H7" s="2599" t="s">
        <v>14</v>
      </c>
      <c r="I7" s="2599"/>
      <c r="J7" s="2599" t="s">
        <v>11</v>
      </c>
      <c r="K7" s="2599" t="s">
        <v>15</v>
      </c>
      <c r="L7" s="2599" t="s">
        <v>16</v>
      </c>
      <c r="M7" s="2599" t="s">
        <v>17</v>
      </c>
      <c r="N7" s="2599" t="s">
        <v>18</v>
      </c>
      <c r="O7" s="2599" t="s">
        <v>19</v>
      </c>
      <c r="P7" s="2599" t="s">
        <v>9</v>
      </c>
      <c r="Q7" s="2601" t="s">
        <v>20</v>
      </c>
      <c r="R7" s="2754" t="s">
        <v>21</v>
      </c>
      <c r="S7" s="2599" t="s">
        <v>22</v>
      </c>
      <c r="T7" s="2599" t="s">
        <v>23</v>
      </c>
      <c r="U7" s="2599" t="s">
        <v>24</v>
      </c>
      <c r="V7" s="2740" t="s">
        <v>21</v>
      </c>
      <c r="W7" s="2600" t="s">
        <v>11</v>
      </c>
      <c r="X7" s="2599" t="s">
        <v>26</v>
      </c>
      <c r="Y7" s="2394" t="s">
        <v>27</v>
      </c>
      <c r="Z7" s="2395"/>
      <c r="AA7" s="2392" t="s">
        <v>28</v>
      </c>
      <c r="AB7" s="2393"/>
      <c r="AC7" s="2393"/>
      <c r="AD7" s="2393"/>
      <c r="AE7" s="2422" t="s">
        <v>29</v>
      </c>
      <c r="AF7" s="2423"/>
      <c r="AG7" s="2423"/>
      <c r="AH7" s="2423"/>
      <c r="AI7" s="2423"/>
      <c r="AJ7" s="2423"/>
      <c r="AK7" s="2392" t="s">
        <v>30</v>
      </c>
      <c r="AL7" s="2393"/>
      <c r="AM7" s="2393"/>
      <c r="AN7" s="2417" t="s">
        <v>31</v>
      </c>
      <c r="AO7" s="2736" t="s">
        <v>32</v>
      </c>
      <c r="AP7" s="2736" t="s">
        <v>33</v>
      </c>
      <c r="AQ7" s="2615" t="s">
        <v>34</v>
      </c>
    </row>
    <row r="8" spans="1:43" s="499" customFormat="1" ht="135.75" customHeight="1" x14ac:dyDescent="0.25">
      <c r="A8" s="2416"/>
      <c r="B8" s="2401"/>
      <c r="C8" s="2752"/>
      <c r="D8" s="2739"/>
      <c r="E8" s="2739"/>
      <c r="F8" s="2739"/>
      <c r="G8" s="2739"/>
      <c r="H8" s="2739"/>
      <c r="I8" s="2739"/>
      <c r="J8" s="2739"/>
      <c r="K8" s="2739"/>
      <c r="L8" s="2739"/>
      <c r="M8" s="2739"/>
      <c r="N8" s="2739"/>
      <c r="O8" s="2739"/>
      <c r="P8" s="2739"/>
      <c r="Q8" s="2753"/>
      <c r="R8" s="2755"/>
      <c r="S8" s="2739"/>
      <c r="T8" s="2739"/>
      <c r="U8" s="2739"/>
      <c r="V8" s="2741"/>
      <c r="W8" s="2742"/>
      <c r="X8" s="2739"/>
      <c r="Y8" s="1766" t="s">
        <v>35</v>
      </c>
      <c r="Z8" s="1767" t="s">
        <v>1081</v>
      </c>
      <c r="AA8" s="1768" t="s">
        <v>37</v>
      </c>
      <c r="AB8" s="1768" t="s">
        <v>78</v>
      </c>
      <c r="AC8" s="1768" t="s">
        <v>1988</v>
      </c>
      <c r="AD8" s="1768" t="s">
        <v>80</v>
      </c>
      <c r="AE8" s="1769" t="s">
        <v>41</v>
      </c>
      <c r="AF8" s="1770" t="s">
        <v>42</v>
      </c>
      <c r="AG8" s="1769" t="s">
        <v>43</v>
      </c>
      <c r="AH8" s="1770" t="s">
        <v>44</v>
      </c>
      <c r="AI8" s="1769" t="s">
        <v>1082</v>
      </c>
      <c r="AJ8" s="1769" t="s">
        <v>46</v>
      </c>
      <c r="AK8" s="1768" t="s">
        <v>47</v>
      </c>
      <c r="AL8" s="1768" t="s">
        <v>48</v>
      </c>
      <c r="AM8" s="1768" t="s">
        <v>1083</v>
      </c>
      <c r="AN8" s="2756"/>
      <c r="AO8" s="2737"/>
      <c r="AP8" s="2737"/>
      <c r="AQ8" s="2738"/>
    </row>
    <row r="9" spans="1:43" s="435" customFormat="1" ht="30.75" customHeight="1" x14ac:dyDescent="0.25">
      <c r="A9" s="1765">
        <v>3</v>
      </c>
      <c r="B9" s="2757" t="s">
        <v>1084</v>
      </c>
      <c r="C9" s="2758"/>
      <c r="D9" s="2758"/>
      <c r="E9" s="823"/>
      <c r="F9" s="823"/>
      <c r="G9" s="823"/>
      <c r="H9" s="823"/>
      <c r="I9" s="823"/>
      <c r="J9" s="823"/>
      <c r="K9" s="824"/>
      <c r="L9" s="824"/>
      <c r="M9" s="823"/>
      <c r="N9" s="823"/>
      <c r="O9" s="823"/>
      <c r="P9" s="824"/>
      <c r="Q9" s="823"/>
      <c r="R9" s="825"/>
      <c r="S9" s="824"/>
      <c r="T9" s="824"/>
      <c r="U9" s="824"/>
      <c r="V9" s="826"/>
      <c r="W9" s="53"/>
      <c r="X9" s="1661"/>
      <c r="Y9" s="823"/>
      <c r="Z9" s="823"/>
      <c r="AA9" s="823"/>
      <c r="AB9" s="823"/>
      <c r="AC9" s="823"/>
      <c r="AD9" s="823"/>
      <c r="AE9" s="823"/>
      <c r="AF9" s="823"/>
      <c r="AG9" s="823"/>
      <c r="AH9" s="823"/>
      <c r="AI9" s="823"/>
      <c r="AJ9" s="823"/>
      <c r="AK9" s="823"/>
      <c r="AL9" s="823"/>
      <c r="AM9" s="823"/>
      <c r="AN9" s="823"/>
      <c r="AO9" s="2728"/>
      <c r="AP9" s="2728"/>
      <c r="AQ9" s="2729"/>
    </row>
    <row r="10" spans="1:43" s="435" customFormat="1" ht="25.5" customHeight="1" x14ac:dyDescent="0.25">
      <c r="A10" s="827"/>
      <c r="B10" s="1333"/>
      <c r="C10" s="1161"/>
      <c r="D10" s="1162">
        <v>9</v>
      </c>
      <c r="E10" s="2693" t="s">
        <v>1085</v>
      </c>
      <c r="F10" s="2694"/>
      <c r="G10" s="2694"/>
      <c r="H10" s="2694"/>
      <c r="I10" s="2694"/>
      <c r="J10" s="2694"/>
      <c r="K10" s="2694"/>
      <c r="L10" s="130"/>
      <c r="M10" s="132"/>
      <c r="N10" s="132"/>
      <c r="O10" s="132"/>
      <c r="P10" s="130"/>
      <c r="Q10" s="132"/>
      <c r="R10" s="828"/>
      <c r="S10" s="130"/>
      <c r="T10" s="130"/>
      <c r="U10" s="130"/>
      <c r="V10" s="829"/>
      <c r="W10" s="134"/>
      <c r="X10" s="1662"/>
      <c r="Y10" s="132"/>
      <c r="Z10" s="132"/>
      <c r="AA10" s="132"/>
      <c r="AB10" s="132"/>
      <c r="AC10" s="132"/>
      <c r="AD10" s="132"/>
      <c r="AE10" s="132"/>
      <c r="AF10" s="132"/>
      <c r="AG10" s="132"/>
      <c r="AH10" s="132"/>
      <c r="AI10" s="132"/>
      <c r="AJ10" s="132"/>
      <c r="AK10" s="132"/>
      <c r="AL10" s="132"/>
      <c r="AM10" s="132"/>
      <c r="AN10" s="132"/>
      <c r="AO10" s="2730"/>
      <c r="AP10" s="2730"/>
      <c r="AQ10" s="2731"/>
    </row>
    <row r="11" spans="1:43" ht="27" customHeight="1" x14ac:dyDescent="0.2">
      <c r="A11" s="830"/>
      <c r="B11" s="1288"/>
      <c r="C11" s="1346"/>
      <c r="D11" s="1320"/>
      <c r="E11" s="1163"/>
      <c r="F11" s="1133"/>
      <c r="G11" s="178">
        <v>29</v>
      </c>
      <c r="H11" s="2695" t="s">
        <v>1086</v>
      </c>
      <c r="I11" s="2696"/>
      <c r="J11" s="2696"/>
      <c r="K11" s="2696"/>
      <c r="L11" s="125"/>
      <c r="M11" s="127"/>
      <c r="N11" s="127"/>
      <c r="O11" s="127"/>
      <c r="P11" s="125"/>
      <c r="Q11" s="127"/>
      <c r="R11" s="831"/>
      <c r="S11" s="125"/>
      <c r="T11" s="125"/>
      <c r="U11" s="125"/>
      <c r="V11" s="832"/>
      <c r="W11" s="129"/>
      <c r="X11" s="1663"/>
      <c r="Y11" s="127"/>
      <c r="Z11" s="127"/>
      <c r="AA11" s="127"/>
      <c r="AB11" s="127"/>
      <c r="AC11" s="127"/>
      <c r="AD11" s="127"/>
      <c r="AE11" s="127"/>
      <c r="AF11" s="127"/>
      <c r="AG11" s="127"/>
      <c r="AH11" s="127"/>
      <c r="AI11" s="127"/>
      <c r="AJ11" s="127"/>
      <c r="AK11" s="127"/>
      <c r="AL11" s="127"/>
      <c r="AM11" s="127"/>
      <c r="AN11" s="127"/>
      <c r="AO11" s="2732"/>
      <c r="AP11" s="2732"/>
      <c r="AQ11" s="2733"/>
    </row>
    <row r="12" spans="1:43" s="433" customFormat="1" ht="80.25" customHeight="1" x14ac:dyDescent="0.2">
      <c r="A12" s="1046"/>
      <c r="B12" s="420"/>
      <c r="C12" s="421"/>
      <c r="D12" s="1046"/>
      <c r="E12" s="420"/>
      <c r="F12" s="421"/>
      <c r="G12" s="2353"/>
      <c r="H12" s="2699"/>
      <c r="I12" s="2700"/>
      <c r="J12" s="2705">
        <v>114</v>
      </c>
      <c r="K12" s="2318" t="s">
        <v>1087</v>
      </c>
      <c r="L12" s="2318" t="s">
        <v>1088</v>
      </c>
      <c r="M12" s="2708">
        <v>30</v>
      </c>
      <c r="N12" s="2353" t="s">
        <v>1089</v>
      </c>
      <c r="O12" s="2353" t="s">
        <v>1090</v>
      </c>
      <c r="P12" s="2318" t="s">
        <v>1091</v>
      </c>
      <c r="Q12" s="2734">
        <f>(V12+V13)/R12</f>
        <v>1</v>
      </c>
      <c r="R12" s="2680">
        <f>V12+V13</f>
        <v>189078900</v>
      </c>
      <c r="S12" s="2318" t="s">
        <v>1092</v>
      </c>
      <c r="T12" s="2318" t="s">
        <v>1093</v>
      </c>
      <c r="U12" s="1654" t="s">
        <v>1094</v>
      </c>
      <c r="V12" s="1436">
        <v>94539450</v>
      </c>
      <c r="W12" s="1437">
        <v>33</v>
      </c>
      <c r="X12" s="1656" t="s">
        <v>1095</v>
      </c>
      <c r="Y12" s="2173">
        <v>26</v>
      </c>
      <c r="Z12" s="2173">
        <v>26</v>
      </c>
      <c r="AA12" s="2173">
        <v>0</v>
      </c>
      <c r="AB12" s="2173">
        <v>0</v>
      </c>
      <c r="AC12" s="2173">
        <v>52</v>
      </c>
      <c r="AD12" s="2173">
        <v>0</v>
      </c>
      <c r="AE12" s="2173">
        <v>0</v>
      </c>
      <c r="AF12" s="2173">
        <v>0</v>
      </c>
      <c r="AG12" s="2173">
        <v>0</v>
      </c>
      <c r="AH12" s="2173">
        <v>0</v>
      </c>
      <c r="AI12" s="2173">
        <v>0</v>
      </c>
      <c r="AJ12" s="2173">
        <v>0</v>
      </c>
      <c r="AK12" s="2173">
        <v>0</v>
      </c>
      <c r="AL12" s="2173">
        <v>0</v>
      </c>
      <c r="AM12" s="2173">
        <v>0</v>
      </c>
      <c r="AN12" s="2173">
        <f>AC12</f>
        <v>52</v>
      </c>
      <c r="AO12" s="2716">
        <v>43832</v>
      </c>
      <c r="AP12" s="2716">
        <v>44196</v>
      </c>
      <c r="AQ12" s="2608" t="s">
        <v>1096</v>
      </c>
    </row>
    <row r="13" spans="1:43" s="433" customFormat="1" ht="69.75" customHeight="1" x14ac:dyDescent="0.2">
      <c r="A13" s="1046"/>
      <c r="B13" s="420"/>
      <c r="C13" s="421"/>
      <c r="D13" s="1046"/>
      <c r="E13" s="420"/>
      <c r="F13" s="421"/>
      <c r="G13" s="2336"/>
      <c r="H13" s="2701"/>
      <c r="I13" s="2702"/>
      <c r="J13" s="2707"/>
      <c r="K13" s="2311"/>
      <c r="L13" s="2311"/>
      <c r="M13" s="2710"/>
      <c r="N13" s="2324"/>
      <c r="O13" s="2324"/>
      <c r="P13" s="2311"/>
      <c r="Q13" s="2735"/>
      <c r="R13" s="2681"/>
      <c r="S13" s="2311"/>
      <c r="T13" s="2311"/>
      <c r="U13" s="1654" t="s">
        <v>1097</v>
      </c>
      <c r="V13" s="1436">
        <v>94539450</v>
      </c>
      <c r="W13" s="1437">
        <v>33</v>
      </c>
      <c r="X13" s="1656" t="s">
        <v>1095</v>
      </c>
      <c r="Y13" s="2350"/>
      <c r="Z13" s="2350"/>
      <c r="AA13" s="2350"/>
      <c r="AB13" s="2350"/>
      <c r="AC13" s="2350"/>
      <c r="AD13" s="2350"/>
      <c r="AE13" s="2350"/>
      <c r="AF13" s="2350"/>
      <c r="AG13" s="2350"/>
      <c r="AH13" s="2350"/>
      <c r="AI13" s="2350"/>
      <c r="AJ13" s="2350"/>
      <c r="AK13" s="2350"/>
      <c r="AL13" s="2350"/>
      <c r="AM13" s="2350"/>
      <c r="AN13" s="2350"/>
      <c r="AO13" s="2718"/>
      <c r="AP13" s="2718"/>
      <c r="AQ13" s="2610"/>
    </row>
    <row r="14" spans="1:43" s="433" customFormat="1" ht="54" customHeight="1" x14ac:dyDescent="0.2">
      <c r="A14" s="1046"/>
      <c r="B14" s="420"/>
      <c r="C14" s="421"/>
      <c r="D14" s="1046"/>
      <c r="E14" s="420"/>
      <c r="F14" s="421"/>
      <c r="G14" s="2336"/>
      <c r="H14" s="2701"/>
      <c r="I14" s="2702"/>
      <c r="J14" s="2705">
        <v>114</v>
      </c>
      <c r="K14" s="2318" t="s">
        <v>1098</v>
      </c>
      <c r="L14" s="2318" t="s">
        <v>1099</v>
      </c>
      <c r="M14" s="2708">
        <v>30</v>
      </c>
      <c r="N14" s="2353" t="s">
        <v>1100</v>
      </c>
      <c r="O14" s="2353" t="s">
        <v>1101</v>
      </c>
      <c r="P14" s="2353" t="s">
        <v>1102</v>
      </c>
      <c r="Q14" s="2734">
        <f>SUM(V14:V16)/R14</f>
        <v>0.51516457183220032</v>
      </c>
      <c r="R14" s="2760">
        <f>V14+V15+V16+V17+V18+V19+V20+V21+V22</f>
        <v>2339914400</v>
      </c>
      <c r="S14" s="2318" t="s">
        <v>1103</v>
      </c>
      <c r="T14" s="2318" t="s">
        <v>1104</v>
      </c>
      <c r="U14" s="1659" t="s">
        <v>1105</v>
      </c>
      <c r="V14" s="1319">
        <v>603106000</v>
      </c>
      <c r="W14" s="1270">
        <v>20</v>
      </c>
      <c r="X14" s="1656" t="s">
        <v>277</v>
      </c>
      <c r="Y14" s="2258">
        <v>85275</v>
      </c>
      <c r="Z14" s="2258">
        <v>85275</v>
      </c>
      <c r="AA14" s="2258">
        <v>25580</v>
      </c>
      <c r="AB14" s="2258">
        <v>42638</v>
      </c>
      <c r="AC14" s="2258">
        <f>42638+25583</f>
        <v>68221</v>
      </c>
      <c r="AD14" s="2258">
        <v>17055</v>
      </c>
      <c r="AE14" s="2258">
        <v>8528</v>
      </c>
      <c r="AF14" s="2258">
        <v>8528</v>
      </c>
      <c r="AG14" s="2258">
        <v>0</v>
      </c>
      <c r="AH14" s="2258">
        <v>0</v>
      </c>
      <c r="AI14" s="2258">
        <v>0</v>
      </c>
      <c r="AJ14" s="2258">
        <v>0</v>
      </c>
      <c r="AK14" s="2258">
        <v>0</v>
      </c>
      <c r="AL14" s="2258">
        <v>0</v>
      </c>
      <c r="AM14" s="2258">
        <v>0</v>
      </c>
      <c r="AN14" s="2258">
        <f>AA14+AB14+AC14+AD14+AE14+AF14</f>
        <v>170550</v>
      </c>
      <c r="AO14" s="2716">
        <v>43832</v>
      </c>
      <c r="AP14" s="2716">
        <v>44196</v>
      </c>
      <c r="AQ14" s="2608" t="s">
        <v>1096</v>
      </c>
    </row>
    <row r="15" spans="1:43" s="433" customFormat="1" ht="33.75" customHeight="1" x14ac:dyDescent="0.2">
      <c r="A15" s="1046"/>
      <c r="B15" s="420"/>
      <c r="C15" s="421"/>
      <c r="D15" s="1046"/>
      <c r="E15" s="420"/>
      <c r="F15" s="421"/>
      <c r="G15" s="2336"/>
      <c r="H15" s="2701"/>
      <c r="I15" s="2702"/>
      <c r="J15" s="2706"/>
      <c r="K15" s="2319"/>
      <c r="L15" s="2319"/>
      <c r="M15" s="2709"/>
      <c r="N15" s="2336"/>
      <c r="O15" s="2336"/>
      <c r="P15" s="2336"/>
      <c r="Q15" s="2759"/>
      <c r="R15" s="2761"/>
      <c r="S15" s="2319"/>
      <c r="T15" s="2319"/>
      <c r="U15" s="1659" t="s">
        <v>1106</v>
      </c>
      <c r="V15" s="1319">
        <v>487100000</v>
      </c>
      <c r="W15" s="1270">
        <v>20</v>
      </c>
      <c r="X15" s="1656" t="s">
        <v>61</v>
      </c>
      <c r="Y15" s="2259"/>
      <c r="Z15" s="2259"/>
      <c r="AA15" s="2259"/>
      <c r="AB15" s="2259"/>
      <c r="AC15" s="2259"/>
      <c r="AD15" s="2259"/>
      <c r="AE15" s="2259"/>
      <c r="AF15" s="2259"/>
      <c r="AG15" s="2259"/>
      <c r="AH15" s="2259"/>
      <c r="AI15" s="2259"/>
      <c r="AJ15" s="2259"/>
      <c r="AK15" s="2259"/>
      <c r="AL15" s="2259"/>
      <c r="AM15" s="2259"/>
      <c r="AN15" s="2259"/>
      <c r="AO15" s="2717"/>
      <c r="AP15" s="2717"/>
      <c r="AQ15" s="2609"/>
    </row>
    <row r="16" spans="1:43" s="433" customFormat="1" ht="39.75" customHeight="1" x14ac:dyDescent="0.2">
      <c r="A16" s="1046"/>
      <c r="B16" s="420"/>
      <c r="C16" s="421"/>
      <c r="D16" s="1046"/>
      <c r="E16" s="420"/>
      <c r="F16" s="421"/>
      <c r="G16" s="2336"/>
      <c r="H16" s="2701"/>
      <c r="I16" s="2702"/>
      <c r="J16" s="2707"/>
      <c r="K16" s="2311"/>
      <c r="L16" s="2311"/>
      <c r="M16" s="2710"/>
      <c r="N16" s="2324"/>
      <c r="O16" s="2336"/>
      <c r="P16" s="2336"/>
      <c r="Q16" s="2735"/>
      <c r="R16" s="2761"/>
      <c r="S16" s="2319"/>
      <c r="T16" s="2311"/>
      <c r="U16" s="1659" t="s">
        <v>1107</v>
      </c>
      <c r="V16" s="1319">
        <v>115235000</v>
      </c>
      <c r="W16" s="1270">
        <v>20</v>
      </c>
      <c r="X16" s="1656" t="s">
        <v>61</v>
      </c>
      <c r="Y16" s="2259"/>
      <c r="Z16" s="2259"/>
      <c r="AA16" s="2259"/>
      <c r="AB16" s="2259"/>
      <c r="AC16" s="2259"/>
      <c r="AD16" s="2259"/>
      <c r="AE16" s="2259"/>
      <c r="AF16" s="2259"/>
      <c r="AG16" s="2259"/>
      <c r="AH16" s="2259"/>
      <c r="AI16" s="2259"/>
      <c r="AJ16" s="2259"/>
      <c r="AK16" s="2259"/>
      <c r="AL16" s="2259"/>
      <c r="AM16" s="2259"/>
      <c r="AN16" s="2259"/>
      <c r="AO16" s="2717"/>
      <c r="AP16" s="2717"/>
      <c r="AQ16" s="2609"/>
    </row>
    <row r="17" spans="1:43" s="433" customFormat="1" ht="59.25" customHeight="1" x14ac:dyDescent="0.2">
      <c r="A17" s="1046"/>
      <c r="B17" s="420"/>
      <c r="C17" s="421"/>
      <c r="D17" s="1046"/>
      <c r="E17" s="420"/>
      <c r="F17" s="421"/>
      <c r="G17" s="2336"/>
      <c r="H17" s="2701"/>
      <c r="I17" s="2702"/>
      <c r="J17" s="2705">
        <v>115</v>
      </c>
      <c r="K17" s="2284" t="s">
        <v>1108</v>
      </c>
      <c r="L17" s="2318" t="s">
        <v>1099</v>
      </c>
      <c r="M17" s="2708">
        <v>34</v>
      </c>
      <c r="N17" s="2353" t="s">
        <v>1109</v>
      </c>
      <c r="O17" s="2336"/>
      <c r="P17" s="2336"/>
      <c r="Q17" s="2734">
        <f>SUM(V17:V19)/R14</f>
        <v>0.4040295234731664</v>
      </c>
      <c r="R17" s="2761"/>
      <c r="S17" s="2319"/>
      <c r="T17" s="2318" t="s">
        <v>1110</v>
      </c>
      <c r="U17" s="1659" t="s">
        <v>1111</v>
      </c>
      <c r="V17" s="1319">
        <v>103993395</v>
      </c>
      <c r="W17" s="1270">
        <v>39</v>
      </c>
      <c r="X17" s="1656" t="s">
        <v>1112</v>
      </c>
      <c r="Y17" s="2259"/>
      <c r="Z17" s="2259"/>
      <c r="AA17" s="2259"/>
      <c r="AB17" s="2259"/>
      <c r="AC17" s="2259"/>
      <c r="AD17" s="2259"/>
      <c r="AE17" s="2259"/>
      <c r="AF17" s="2259"/>
      <c r="AG17" s="2259"/>
      <c r="AH17" s="2259"/>
      <c r="AI17" s="2259"/>
      <c r="AJ17" s="2259"/>
      <c r="AK17" s="2259"/>
      <c r="AL17" s="2259"/>
      <c r="AM17" s="2259"/>
      <c r="AN17" s="2259"/>
      <c r="AO17" s="2717"/>
      <c r="AP17" s="2717"/>
      <c r="AQ17" s="2609"/>
    </row>
    <row r="18" spans="1:43" s="433" customFormat="1" ht="44.25" customHeight="1" x14ac:dyDescent="0.2">
      <c r="A18" s="1046"/>
      <c r="B18" s="420"/>
      <c r="C18" s="421"/>
      <c r="D18" s="1046"/>
      <c r="E18" s="420"/>
      <c r="F18" s="421"/>
      <c r="G18" s="2336"/>
      <c r="H18" s="2701"/>
      <c r="I18" s="2702"/>
      <c r="J18" s="2706"/>
      <c r="K18" s="2474"/>
      <c r="L18" s="2319"/>
      <c r="M18" s="2709"/>
      <c r="N18" s="2336"/>
      <c r="O18" s="2336"/>
      <c r="P18" s="2336"/>
      <c r="Q18" s="2759"/>
      <c r="R18" s="2761"/>
      <c r="S18" s="2319"/>
      <c r="T18" s="2319"/>
      <c r="U18" s="1659" t="s">
        <v>1113</v>
      </c>
      <c r="V18" s="1319">
        <v>37815780</v>
      </c>
      <c r="W18" s="1270">
        <v>39</v>
      </c>
      <c r="X18" s="1656" t="s">
        <v>1112</v>
      </c>
      <c r="Y18" s="2259"/>
      <c r="Z18" s="2259"/>
      <c r="AA18" s="2259"/>
      <c r="AB18" s="2259"/>
      <c r="AC18" s="2259"/>
      <c r="AD18" s="2259"/>
      <c r="AE18" s="2259"/>
      <c r="AF18" s="2259"/>
      <c r="AG18" s="2259"/>
      <c r="AH18" s="2259"/>
      <c r="AI18" s="2259"/>
      <c r="AJ18" s="2259"/>
      <c r="AK18" s="2259"/>
      <c r="AL18" s="2259"/>
      <c r="AM18" s="2259"/>
      <c r="AN18" s="2259"/>
      <c r="AO18" s="2717"/>
      <c r="AP18" s="2717"/>
      <c r="AQ18" s="2609"/>
    </row>
    <row r="19" spans="1:43" s="433" customFormat="1" ht="44.25" customHeight="1" x14ac:dyDescent="0.2">
      <c r="A19" s="1046"/>
      <c r="B19" s="420"/>
      <c r="C19" s="421"/>
      <c r="D19" s="1046"/>
      <c r="E19" s="420"/>
      <c r="F19" s="421"/>
      <c r="G19" s="2336"/>
      <c r="H19" s="2701"/>
      <c r="I19" s="2702"/>
      <c r="J19" s="2707"/>
      <c r="K19" s="2285"/>
      <c r="L19" s="2319"/>
      <c r="M19" s="2710"/>
      <c r="N19" s="2324"/>
      <c r="O19" s="2336"/>
      <c r="P19" s="2336"/>
      <c r="Q19" s="2735"/>
      <c r="R19" s="2761"/>
      <c r="S19" s="2319"/>
      <c r="T19" s="2311"/>
      <c r="U19" s="1659" t="s">
        <v>1114</v>
      </c>
      <c r="V19" s="1319">
        <v>803585325</v>
      </c>
      <c r="W19" s="1270">
        <v>39</v>
      </c>
      <c r="X19" s="1656" t="s">
        <v>1112</v>
      </c>
      <c r="Y19" s="2259"/>
      <c r="Z19" s="2259"/>
      <c r="AA19" s="2259"/>
      <c r="AB19" s="2259"/>
      <c r="AC19" s="2259"/>
      <c r="AD19" s="2259"/>
      <c r="AE19" s="2259"/>
      <c r="AF19" s="2259"/>
      <c r="AG19" s="2259"/>
      <c r="AH19" s="2259"/>
      <c r="AI19" s="2259"/>
      <c r="AJ19" s="2259"/>
      <c r="AK19" s="2259"/>
      <c r="AL19" s="2259"/>
      <c r="AM19" s="2259"/>
      <c r="AN19" s="2259"/>
      <c r="AO19" s="2717"/>
      <c r="AP19" s="2717"/>
      <c r="AQ19" s="2609"/>
    </row>
    <row r="20" spans="1:43" s="433" customFormat="1" ht="49.5" customHeight="1" x14ac:dyDescent="0.2">
      <c r="A20" s="1046"/>
      <c r="B20" s="420"/>
      <c r="C20" s="421"/>
      <c r="D20" s="1046"/>
      <c r="E20" s="420"/>
      <c r="F20" s="421"/>
      <c r="G20" s="2336"/>
      <c r="H20" s="2701"/>
      <c r="I20" s="2702"/>
      <c r="J20" s="2705">
        <v>116</v>
      </c>
      <c r="K20" s="2318" t="s">
        <v>1115</v>
      </c>
      <c r="L20" s="2309" t="s">
        <v>1099</v>
      </c>
      <c r="M20" s="2708">
        <v>10</v>
      </c>
      <c r="N20" s="2353" t="s">
        <v>1116</v>
      </c>
      <c r="O20" s="2336"/>
      <c r="P20" s="2336"/>
      <c r="Q20" s="2734">
        <f>SUM(V20:V22)/R14</f>
        <v>8.0805904694633279E-2</v>
      </c>
      <c r="R20" s="2761"/>
      <c r="S20" s="2319"/>
      <c r="T20" s="2318" t="s">
        <v>1117</v>
      </c>
      <c r="U20" s="1659" t="s">
        <v>1111</v>
      </c>
      <c r="V20" s="1319">
        <v>15126312</v>
      </c>
      <c r="W20" s="1270">
        <v>41</v>
      </c>
      <c r="X20" s="1656" t="s">
        <v>1119</v>
      </c>
      <c r="Y20" s="2259"/>
      <c r="Z20" s="2259"/>
      <c r="AA20" s="2259"/>
      <c r="AB20" s="2259"/>
      <c r="AC20" s="2259"/>
      <c r="AD20" s="2259"/>
      <c r="AE20" s="2259"/>
      <c r="AF20" s="2259"/>
      <c r="AG20" s="2259"/>
      <c r="AH20" s="2259"/>
      <c r="AI20" s="2259"/>
      <c r="AJ20" s="2259"/>
      <c r="AK20" s="2259"/>
      <c r="AL20" s="2259"/>
      <c r="AM20" s="2259"/>
      <c r="AN20" s="2259"/>
      <c r="AO20" s="2717"/>
      <c r="AP20" s="2717"/>
      <c r="AQ20" s="2609"/>
    </row>
    <row r="21" spans="1:43" s="433" customFormat="1" ht="42" customHeight="1" x14ac:dyDescent="0.2">
      <c r="A21" s="1046"/>
      <c r="B21" s="420"/>
      <c r="C21" s="421"/>
      <c r="D21" s="1046"/>
      <c r="E21" s="420"/>
      <c r="F21" s="421"/>
      <c r="G21" s="2336"/>
      <c r="H21" s="2701"/>
      <c r="I21" s="2702"/>
      <c r="J21" s="2706"/>
      <c r="K21" s="2319"/>
      <c r="L21" s="2309"/>
      <c r="M21" s="2709"/>
      <c r="N21" s="2336"/>
      <c r="O21" s="2336"/>
      <c r="P21" s="2336"/>
      <c r="Q21" s="2759"/>
      <c r="R21" s="2761"/>
      <c r="S21" s="2319"/>
      <c r="T21" s="2319"/>
      <c r="U21" s="1659" t="s">
        <v>1118</v>
      </c>
      <c r="V21" s="1319">
        <v>39706569</v>
      </c>
      <c r="W21" s="1270">
        <v>41</v>
      </c>
      <c r="X21" s="1656" t="s">
        <v>1119</v>
      </c>
      <c r="Y21" s="2259"/>
      <c r="Z21" s="2259"/>
      <c r="AA21" s="2259"/>
      <c r="AB21" s="2259"/>
      <c r="AC21" s="2259"/>
      <c r="AD21" s="2259"/>
      <c r="AE21" s="2259"/>
      <c r="AF21" s="2259"/>
      <c r="AG21" s="2259"/>
      <c r="AH21" s="2259"/>
      <c r="AI21" s="2259"/>
      <c r="AJ21" s="2259"/>
      <c r="AK21" s="2259"/>
      <c r="AL21" s="2259"/>
      <c r="AM21" s="2259"/>
      <c r="AN21" s="2259"/>
      <c r="AO21" s="2717"/>
      <c r="AP21" s="2717"/>
      <c r="AQ21" s="2609"/>
    </row>
    <row r="22" spans="1:43" s="433" customFormat="1" ht="48.75" customHeight="1" x14ac:dyDescent="0.2">
      <c r="A22" s="1046"/>
      <c r="B22" s="420"/>
      <c r="C22" s="421"/>
      <c r="D22" s="1046"/>
      <c r="E22" s="420"/>
      <c r="F22" s="421"/>
      <c r="G22" s="2324"/>
      <c r="H22" s="2703"/>
      <c r="I22" s="2704"/>
      <c r="J22" s="2707"/>
      <c r="K22" s="2311"/>
      <c r="L22" s="2309"/>
      <c r="M22" s="2710"/>
      <c r="N22" s="2324"/>
      <c r="O22" s="2324"/>
      <c r="P22" s="2324"/>
      <c r="Q22" s="2735"/>
      <c r="R22" s="2762"/>
      <c r="S22" s="2311"/>
      <c r="T22" s="2311"/>
      <c r="U22" s="1659" t="s">
        <v>1114</v>
      </c>
      <c r="V22" s="1319">
        <v>134246019</v>
      </c>
      <c r="W22" s="1270">
        <v>41</v>
      </c>
      <c r="X22" s="1656" t="s">
        <v>1119</v>
      </c>
      <c r="Y22" s="2308"/>
      <c r="Z22" s="2308"/>
      <c r="AA22" s="2308"/>
      <c r="AB22" s="2308"/>
      <c r="AC22" s="2308"/>
      <c r="AD22" s="2308"/>
      <c r="AE22" s="2308"/>
      <c r="AF22" s="2308"/>
      <c r="AG22" s="2308"/>
      <c r="AH22" s="2308"/>
      <c r="AI22" s="2308"/>
      <c r="AJ22" s="2308"/>
      <c r="AK22" s="2308"/>
      <c r="AL22" s="2308"/>
      <c r="AM22" s="2308"/>
      <c r="AN22" s="2308"/>
      <c r="AO22" s="2718"/>
      <c r="AP22" s="2718"/>
      <c r="AQ22" s="2610"/>
    </row>
    <row r="23" spans="1:43" ht="27.75" customHeight="1" x14ac:dyDescent="0.2">
      <c r="A23" s="1047"/>
      <c r="B23" s="165"/>
      <c r="C23" s="124"/>
      <c r="D23" s="1047"/>
      <c r="E23" s="165"/>
      <c r="F23" s="124"/>
      <c r="G23" s="178">
        <v>30</v>
      </c>
      <c r="H23" s="2695" t="s">
        <v>1120</v>
      </c>
      <c r="I23" s="2696"/>
      <c r="J23" s="2696"/>
      <c r="K23" s="2696"/>
      <c r="L23" s="125"/>
      <c r="M23" s="126"/>
      <c r="N23" s="127"/>
      <c r="O23" s="127"/>
      <c r="P23" s="125"/>
      <c r="Q23" s="127"/>
      <c r="R23" s="128"/>
      <c r="S23" s="125"/>
      <c r="T23" s="125"/>
      <c r="U23" s="125"/>
      <c r="V23" s="128"/>
      <c r="W23" s="129"/>
      <c r="X23" s="1663"/>
      <c r="Y23" s="127"/>
      <c r="Z23" s="127"/>
      <c r="AA23" s="127"/>
      <c r="AB23" s="127"/>
      <c r="AC23" s="127"/>
      <c r="AD23" s="127"/>
      <c r="AE23" s="127"/>
      <c r="AF23" s="127"/>
      <c r="AG23" s="127"/>
      <c r="AH23" s="127"/>
      <c r="AI23" s="127"/>
      <c r="AJ23" s="127"/>
      <c r="AK23" s="127"/>
      <c r="AL23" s="127"/>
      <c r="AM23" s="127"/>
      <c r="AN23" s="127"/>
      <c r="AO23" s="127"/>
      <c r="AP23" s="127"/>
      <c r="AQ23" s="183"/>
    </row>
    <row r="24" spans="1:43" ht="27" customHeight="1" x14ac:dyDescent="0.2">
      <c r="A24" s="1047"/>
      <c r="B24" s="165"/>
      <c r="C24" s="124"/>
      <c r="D24" s="1047"/>
      <c r="E24" s="165"/>
      <c r="F24" s="124"/>
      <c r="G24" s="429"/>
      <c r="H24" s="2720"/>
      <c r="I24" s="2721"/>
      <c r="J24" s="2724">
        <v>117</v>
      </c>
      <c r="K24" s="2685" t="s">
        <v>1121</v>
      </c>
      <c r="L24" s="2685" t="s">
        <v>2039</v>
      </c>
      <c r="M24" s="2712">
        <v>1</v>
      </c>
      <c r="N24" s="2682" t="s">
        <v>1122</v>
      </c>
      <c r="O24" s="2682" t="s">
        <v>1123</v>
      </c>
      <c r="P24" s="2685" t="s">
        <v>1124</v>
      </c>
      <c r="Q24" s="2688">
        <f>(V24+V25+V26)/R24</f>
        <v>1</v>
      </c>
      <c r="R24" s="2769">
        <f>SUM(V24+V25+V26)</f>
        <v>80000000</v>
      </c>
      <c r="S24" s="2685" t="s">
        <v>1125</v>
      </c>
      <c r="T24" s="2685" t="s">
        <v>1126</v>
      </c>
      <c r="U24" s="2282" t="s">
        <v>1127</v>
      </c>
      <c r="V24" s="2727">
        <v>68000000</v>
      </c>
      <c r="W24" s="2684">
        <v>20</v>
      </c>
      <c r="X24" s="2682" t="s">
        <v>277</v>
      </c>
      <c r="Y24" s="2258">
        <v>75</v>
      </c>
      <c r="Z24" s="2258">
        <v>75</v>
      </c>
      <c r="AA24" s="2258">
        <v>0</v>
      </c>
      <c r="AB24" s="2258">
        <v>0</v>
      </c>
      <c r="AC24" s="2258">
        <v>150</v>
      </c>
      <c r="AD24" s="2258">
        <v>0</v>
      </c>
      <c r="AE24" s="2258">
        <v>0</v>
      </c>
      <c r="AF24" s="2258">
        <v>0</v>
      </c>
      <c r="AG24" s="2258">
        <v>0</v>
      </c>
      <c r="AH24" s="2258">
        <v>0</v>
      </c>
      <c r="AI24" s="2258">
        <v>0</v>
      </c>
      <c r="AJ24" s="2258">
        <v>0</v>
      </c>
      <c r="AK24" s="2258">
        <v>0</v>
      </c>
      <c r="AL24" s="2258">
        <v>0</v>
      </c>
      <c r="AM24" s="2258">
        <v>0</v>
      </c>
      <c r="AN24" s="2258">
        <f>AA24+AB24+AC24+AD24+AE24+AF24</f>
        <v>150</v>
      </c>
      <c r="AO24" s="2763">
        <v>43832</v>
      </c>
      <c r="AP24" s="2763">
        <v>44196</v>
      </c>
      <c r="AQ24" s="2766" t="s">
        <v>1096</v>
      </c>
    </row>
    <row r="25" spans="1:43" ht="53.25" customHeight="1" x14ac:dyDescent="0.2">
      <c r="A25" s="1047"/>
      <c r="B25" s="165"/>
      <c r="C25" s="124"/>
      <c r="D25" s="1047"/>
      <c r="E25" s="165"/>
      <c r="F25" s="124"/>
      <c r="G25" s="429"/>
      <c r="H25" s="2697"/>
      <c r="I25" s="2698"/>
      <c r="J25" s="2725"/>
      <c r="K25" s="2686"/>
      <c r="L25" s="2686"/>
      <c r="M25" s="2713"/>
      <c r="N25" s="2715"/>
      <c r="O25" s="2715"/>
      <c r="P25" s="2686"/>
      <c r="Q25" s="2689"/>
      <c r="R25" s="2770"/>
      <c r="S25" s="2686"/>
      <c r="T25" s="2686"/>
      <c r="U25" s="2283"/>
      <c r="V25" s="2727"/>
      <c r="W25" s="2684"/>
      <c r="X25" s="2683"/>
      <c r="Y25" s="2259"/>
      <c r="Z25" s="2259"/>
      <c r="AA25" s="2259"/>
      <c r="AB25" s="2259"/>
      <c r="AC25" s="2259"/>
      <c r="AD25" s="2259"/>
      <c r="AE25" s="2259"/>
      <c r="AF25" s="2259"/>
      <c r="AG25" s="2259"/>
      <c r="AH25" s="2259"/>
      <c r="AI25" s="2259"/>
      <c r="AJ25" s="2259"/>
      <c r="AK25" s="2259"/>
      <c r="AL25" s="2259"/>
      <c r="AM25" s="2259"/>
      <c r="AN25" s="2259"/>
      <c r="AO25" s="2764"/>
      <c r="AP25" s="2764"/>
      <c r="AQ25" s="2767"/>
    </row>
    <row r="26" spans="1:43" ht="55.5" customHeight="1" x14ac:dyDescent="0.2">
      <c r="A26" s="1047"/>
      <c r="B26" s="165"/>
      <c r="C26" s="124"/>
      <c r="D26" s="1047"/>
      <c r="E26" s="165"/>
      <c r="F26" s="124"/>
      <c r="G26" s="429"/>
      <c r="H26" s="2722"/>
      <c r="I26" s="2723"/>
      <c r="J26" s="2726"/>
      <c r="K26" s="2687"/>
      <c r="L26" s="2687"/>
      <c r="M26" s="2714"/>
      <c r="N26" s="2683"/>
      <c r="O26" s="2683"/>
      <c r="P26" s="2687"/>
      <c r="Q26" s="2690"/>
      <c r="R26" s="2771"/>
      <c r="S26" s="2687"/>
      <c r="T26" s="2687"/>
      <c r="U26" s="1666" t="s">
        <v>1128</v>
      </c>
      <c r="V26" s="1327">
        <v>12000000</v>
      </c>
      <c r="W26" s="1322">
        <v>20</v>
      </c>
      <c r="X26" s="1665" t="s">
        <v>277</v>
      </c>
      <c r="Y26" s="2308"/>
      <c r="Z26" s="2308"/>
      <c r="AA26" s="2308"/>
      <c r="AB26" s="2308"/>
      <c r="AC26" s="2308"/>
      <c r="AD26" s="2308"/>
      <c r="AE26" s="2308"/>
      <c r="AF26" s="2308"/>
      <c r="AG26" s="2308"/>
      <c r="AH26" s="2308"/>
      <c r="AI26" s="2308"/>
      <c r="AJ26" s="2308"/>
      <c r="AK26" s="2308"/>
      <c r="AL26" s="2308"/>
      <c r="AM26" s="2308"/>
      <c r="AN26" s="2308"/>
      <c r="AO26" s="2765"/>
      <c r="AP26" s="2765"/>
      <c r="AQ26" s="2768"/>
    </row>
    <row r="27" spans="1:43" ht="27" customHeight="1" x14ac:dyDescent="0.2">
      <c r="A27" s="1047"/>
      <c r="B27" s="165"/>
      <c r="C27" s="124"/>
      <c r="D27" s="1047"/>
      <c r="E27" s="165"/>
      <c r="F27" s="124"/>
      <c r="G27" s="178">
        <v>31</v>
      </c>
      <c r="H27" s="2695" t="s">
        <v>1129</v>
      </c>
      <c r="I27" s="2696"/>
      <c r="J27" s="2696"/>
      <c r="K27" s="2696"/>
      <c r="L27" s="125"/>
      <c r="M27" s="126"/>
      <c r="N27" s="127"/>
      <c r="O27" s="127"/>
      <c r="P27" s="125"/>
      <c r="Q27" s="127"/>
      <c r="R27" s="128"/>
      <c r="S27" s="125"/>
      <c r="T27" s="125"/>
      <c r="U27" s="125"/>
      <c r="V27" s="128"/>
      <c r="W27" s="129"/>
      <c r="X27" s="1663"/>
      <c r="Y27" s="127"/>
      <c r="Z27" s="127"/>
      <c r="AA27" s="127"/>
      <c r="AB27" s="127"/>
      <c r="AC27" s="127"/>
      <c r="AD27" s="127"/>
      <c r="AE27" s="127"/>
      <c r="AF27" s="127"/>
      <c r="AG27" s="127"/>
      <c r="AH27" s="127"/>
      <c r="AI27" s="127"/>
      <c r="AJ27" s="127"/>
      <c r="AK27" s="127"/>
      <c r="AL27" s="127"/>
      <c r="AM27" s="127"/>
      <c r="AN27" s="127"/>
      <c r="AO27" s="127"/>
      <c r="AP27" s="127"/>
      <c r="AQ27" s="183"/>
    </row>
    <row r="28" spans="1:43" s="433" customFormat="1" ht="74.25" customHeight="1" x14ac:dyDescent="0.2">
      <c r="A28" s="1046"/>
      <c r="B28" s="420"/>
      <c r="C28" s="421"/>
      <c r="D28" s="1046"/>
      <c r="E28" s="420"/>
      <c r="F28" s="421"/>
      <c r="G28" s="491"/>
      <c r="H28" s="2699"/>
      <c r="I28" s="2700"/>
      <c r="J28" s="2705">
        <v>118</v>
      </c>
      <c r="K28" s="2318" t="s">
        <v>1130</v>
      </c>
      <c r="L28" s="2318" t="s">
        <v>1099</v>
      </c>
      <c r="M28" s="2708">
        <v>4</v>
      </c>
      <c r="N28" s="2353" t="s">
        <v>1131</v>
      </c>
      <c r="O28" s="2353" t="s">
        <v>1132</v>
      </c>
      <c r="P28" s="2318" t="s">
        <v>1133</v>
      </c>
      <c r="Q28" s="2451">
        <f>SUM(V28:V33)/R28</f>
        <v>1</v>
      </c>
      <c r="R28" s="2680">
        <f>SUM(V28:V33)</f>
        <v>189078900</v>
      </c>
      <c r="S28" s="2318" t="s">
        <v>1134</v>
      </c>
      <c r="T28" s="2318" t="s">
        <v>1135</v>
      </c>
      <c r="U28" s="1654" t="s">
        <v>1136</v>
      </c>
      <c r="V28" s="1016">
        <v>23634862.5</v>
      </c>
      <c r="W28" s="1443">
        <v>34</v>
      </c>
      <c r="X28" s="1653" t="s">
        <v>1137</v>
      </c>
      <c r="Y28" s="2173">
        <v>50476</v>
      </c>
      <c r="Z28" s="2173">
        <v>50476</v>
      </c>
      <c r="AA28" s="2173">
        <f>2019+40381</f>
        <v>42400</v>
      </c>
      <c r="AB28" s="2173">
        <v>30286</v>
      </c>
      <c r="AC28" s="2173">
        <f>10095+8076</f>
        <v>18171</v>
      </c>
      <c r="AD28" s="2173">
        <v>10095</v>
      </c>
      <c r="AE28" s="2173">
        <v>0</v>
      </c>
      <c r="AF28" s="2173">
        <v>0</v>
      </c>
      <c r="AG28" s="2173">
        <v>0</v>
      </c>
      <c r="AH28" s="2173">
        <v>0</v>
      </c>
      <c r="AI28" s="2173">
        <v>0</v>
      </c>
      <c r="AJ28" s="2173">
        <v>0</v>
      </c>
      <c r="AK28" s="2173">
        <v>0</v>
      </c>
      <c r="AL28" s="2173">
        <v>0</v>
      </c>
      <c r="AM28" s="2173">
        <v>0</v>
      </c>
      <c r="AN28" s="2173">
        <f>AA28+AB28+AC28+AD28+AE28+AF28</f>
        <v>100952</v>
      </c>
      <c r="AO28" s="2716">
        <v>43832</v>
      </c>
      <c r="AP28" s="2716">
        <v>44196</v>
      </c>
      <c r="AQ28" s="2608" t="s">
        <v>1096</v>
      </c>
    </row>
    <row r="29" spans="1:43" s="433" customFormat="1" ht="61.5" customHeight="1" x14ac:dyDescent="0.2">
      <c r="A29" s="1046"/>
      <c r="B29" s="420"/>
      <c r="C29" s="421"/>
      <c r="D29" s="1046"/>
      <c r="E29" s="420"/>
      <c r="F29" s="421"/>
      <c r="G29" s="491"/>
      <c r="H29" s="2701"/>
      <c r="I29" s="2702"/>
      <c r="J29" s="2706"/>
      <c r="K29" s="2319"/>
      <c r="L29" s="2319"/>
      <c r="M29" s="2709"/>
      <c r="N29" s="2336"/>
      <c r="O29" s="2336"/>
      <c r="P29" s="2319"/>
      <c r="Q29" s="2453"/>
      <c r="R29" s="2711"/>
      <c r="S29" s="2319"/>
      <c r="T29" s="2319"/>
      <c r="U29" s="1654" t="s">
        <v>1138</v>
      </c>
      <c r="V29" s="1016">
        <v>12290128.5</v>
      </c>
      <c r="W29" s="1443">
        <v>34</v>
      </c>
      <c r="X29" s="1653" t="s">
        <v>1137</v>
      </c>
      <c r="Y29" s="2174"/>
      <c r="Z29" s="2174"/>
      <c r="AA29" s="2174"/>
      <c r="AB29" s="2174"/>
      <c r="AC29" s="2174"/>
      <c r="AD29" s="2174"/>
      <c r="AE29" s="2174"/>
      <c r="AF29" s="2174"/>
      <c r="AG29" s="2174"/>
      <c r="AH29" s="2174"/>
      <c r="AI29" s="2174"/>
      <c r="AJ29" s="2174"/>
      <c r="AK29" s="2174"/>
      <c r="AL29" s="2174"/>
      <c r="AM29" s="2174"/>
      <c r="AN29" s="2174"/>
      <c r="AO29" s="2717"/>
      <c r="AP29" s="2717"/>
      <c r="AQ29" s="2609"/>
    </row>
    <row r="30" spans="1:43" s="433" customFormat="1" ht="40.5" customHeight="1" x14ac:dyDescent="0.2">
      <c r="A30" s="1046"/>
      <c r="B30" s="420"/>
      <c r="C30" s="421"/>
      <c r="D30" s="1046"/>
      <c r="E30" s="420"/>
      <c r="F30" s="421"/>
      <c r="G30" s="491"/>
      <c r="H30" s="2701"/>
      <c r="I30" s="2702"/>
      <c r="J30" s="2706"/>
      <c r="K30" s="2319"/>
      <c r="L30" s="2319"/>
      <c r="M30" s="2709"/>
      <c r="N30" s="2336"/>
      <c r="O30" s="2336"/>
      <c r="P30" s="2319"/>
      <c r="Q30" s="2453"/>
      <c r="R30" s="2711"/>
      <c r="S30" s="2319"/>
      <c r="T30" s="2319"/>
      <c r="U30" s="1654" t="s">
        <v>1139</v>
      </c>
      <c r="V30" s="1016">
        <v>29307229.5</v>
      </c>
      <c r="W30" s="1443">
        <v>34</v>
      </c>
      <c r="X30" s="1653" t="s">
        <v>1137</v>
      </c>
      <c r="Y30" s="2174"/>
      <c r="Z30" s="2174"/>
      <c r="AA30" s="2174"/>
      <c r="AB30" s="2174"/>
      <c r="AC30" s="2174"/>
      <c r="AD30" s="2174"/>
      <c r="AE30" s="2174"/>
      <c r="AF30" s="2174"/>
      <c r="AG30" s="2174"/>
      <c r="AH30" s="2174"/>
      <c r="AI30" s="2174"/>
      <c r="AJ30" s="2174"/>
      <c r="AK30" s="2174"/>
      <c r="AL30" s="2174"/>
      <c r="AM30" s="2174"/>
      <c r="AN30" s="2174"/>
      <c r="AO30" s="2717"/>
      <c r="AP30" s="2717"/>
      <c r="AQ30" s="2609"/>
    </row>
    <row r="31" spans="1:43" s="433" customFormat="1" ht="48" customHeight="1" x14ac:dyDescent="0.2">
      <c r="A31" s="1046"/>
      <c r="B31" s="420"/>
      <c r="C31" s="421"/>
      <c r="D31" s="1046"/>
      <c r="E31" s="420"/>
      <c r="F31" s="421"/>
      <c r="G31" s="491"/>
      <c r="H31" s="2701"/>
      <c r="I31" s="2702"/>
      <c r="J31" s="2706"/>
      <c r="K31" s="2319"/>
      <c r="L31" s="2319"/>
      <c r="M31" s="2709"/>
      <c r="N31" s="2336"/>
      <c r="O31" s="2336"/>
      <c r="P31" s="2319"/>
      <c r="Q31" s="2453"/>
      <c r="R31" s="2711"/>
      <c r="S31" s="2319"/>
      <c r="T31" s="2311"/>
      <c r="U31" s="1654" t="s">
        <v>1140</v>
      </c>
      <c r="V31" s="1016">
        <v>29307229.5</v>
      </c>
      <c r="W31" s="1443">
        <v>34</v>
      </c>
      <c r="X31" s="1653" t="s">
        <v>1137</v>
      </c>
      <c r="Y31" s="2174"/>
      <c r="Z31" s="2174"/>
      <c r="AA31" s="2174"/>
      <c r="AB31" s="2174"/>
      <c r="AC31" s="2174"/>
      <c r="AD31" s="2174"/>
      <c r="AE31" s="2174"/>
      <c r="AF31" s="2174"/>
      <c r="AG31" s="2174"/>
      <c r="AH31" s="2174"/>
      <c r="AI31" s="2174"/>
      <c r="AJ31" s="2174"/>
      <c r="AK31" s="2174"/>
      <c r="AL31" s="2174"/>
      <c r="AM31" s="2174"/>
      <c r="AN31" s="2174"/>
      <c r="AO31" s="2717"/>
      <c r="AP31" s="2717"/>
      <c r="AQ31" s="2609"/>
    </row>
    <row r="32" spans="1:43" s="433" customFormat="1" ht="42" customHeight="1" x14ac:dyDescent="0.2">
      <c r="A32" s="1046"/>
      <c r="B32" s="420"/>
      <c r="C32" s="421"/>
      <c r="D32" s="1046"/>
      <c r="E32" s="420"/>
      <c r="F32" s="421"/>
      <c r="G32" s="491"/>
      <c r="H32" s="2701"/>
      <c r="I32" s="2702"/>
      <c r="J32" s="2706"/>
      <c r="K32" s="2319"/>
      <c r="L32" s="2319"/>
      <c r="M32" s="2709"/>
      <c r="N32" s="2336"/>
      <c r="O32" s="2336"/>
      <c r="P32" s="2319"/>
      <c r="Q32" s="2453"/>
      <c r="R32" s="2711"/>
      <c r="S32" s="2319"/>
      <c r="T32" s="2318" t="s">
        <v>1141</v>
      </c>
      <c r="U32" s="1655" t="s">
        <v>1142</v>
      </c>
      <c r="V32" s="1446">
        <v>28361835</v>
      </c>
      <c r="W32" s="1443">
        <v>34</v>
      </c>
      <c r="X32" s="1653" t="s">
        <v>1137</v>
      </c>
      <c r="Y32" s="2174"/>
      <c r="Z32" s="2174"/>
      <c r="AA32" s="2174"/>
      <c r="AB32" s="2174"/>
      <c r="AC32" s="2174"/>
      <c r="AD32" s="2174"/>
      <c r="AE32" s="2174"/>
      <c r="AF32" s="2174"/>
      <c r="AG32" s="2174"/>
      <c r="AH32" s="2174"/>
      <c r="AI32" s="2174"/>
      <c r="AJ32" s="2174"/>
      <c r="AK32" s="2174"/>
      <c r="AL32" s="2174"/>
      <c r="AM32" s="2174"/>
      <c r="AN32" s="2174"/>
      <c r="AO32" s="2717"/>
      <c r="AP32" s="2717"/>
      <c r="AQ32" s="2609"/>
    </row>
    <row r="33" spans="1:43" s="433" customFormat="1" ht="59.25" customHeight="1" x14ac:dyDescent="0.2">
      <c r="A33" s="1046"/>
      <c r="B33" s="420"/>
      <c r="C33" s="421"/>
      <c r="D33" s="1046"/>
      <c r="E33" s="420"/>
      <c r="F33" s="421"/>
      <c r="G33" s="491"/>
      <c r="H33" s="2703"/>
      <c r="I33" s="2704"/>
      <c r="J33" s="2707"/>
      <c r="K33" s="2311"/>
      <c r="L33" s="2311"/>
      <c r="M33" s="2710"/>
      <c r="N33" s="2324"/>
      <c r="O33" s="2324"/>
      <c r="P33" s="2311"/>
      <c r="Q33" s="2452"/>
      <c r="R33" s="2681"/>
      <c r="S33" s="2311"/>
      <c r="T33" s="2311"/>
      <c r="U33" s="1654" t="s">
        <v>1143</v>
      </c>
      <c r="V33" s="1446">
        <v>66177614.999999993</v>
      </c>
      <c r="W33" s="1443">
        <v>34</v>
      </c>
      <c r="X33" s="1653" t="s">
        <v>1137</v>
      </c>
      <c r="Y33" s="2350"/>
      <c r="Z33" s="2350"/>
      <c r="AA33" s="2350"/>
      <c r="AB33" s="2350"/>
      <c r="AC33" s="2350"/>
      <c r="AD33" s="2350"/>
      <c r="AE33" s="2350"/>
      <c r="AF33" s="2350"/>
      <c r="AG33" s="2350"/>
      <c r="AH33" s="2350"/>
      <c r="AI33" s="2350"/>
      <c r="AJ33" s="2350"/>
      <c r="AK33" s="2350"/>
      <c r="AL33" s="2350"/>
      <c r="AM33" s="2350"/>
      <c r="AN33" s="2350"/>
      <c r="AO33" s="2718"/>
      <c r="AP33" s="2718"/>
      <c r="AQ33" s="2610"/>
    </row>
    <row r="34" spans="1:43" ht="17.25" customHeight="1" x14ac:dyDescent="0.25">
      <c r="A34" s="1164"/>
      <c r="B34" s="1333"/>
      <c r="C34" s="1161"/>
      <c r="D34" s="1162">
        <v>10</v>
      </c>
      <c r="E34" s="2693" t="s">
        <v>1144</v>
      </c>
      <c r="F34" s="2694"/>
      <c r="G34" s="2694"/>
      <c r="H34" s="2694"/>
      <c r="I34" s="2694"/>
      <c r="J34" s="2694"/>
      <c r="K34" s="2694"/>
      <c r="L34" s="130"/>
      <c r="M34" s="131"/>
      <c r="N34" s="132"/>
      <c r="O34" s="132"/>
      <c r="P34" s="130"/>
      <c r="Q34" s="132"/>
      <c r="R34" s="133"/>
      <c r="S34" s="130"/>
      <c r="T34" s="130"/>
      <c r="U34" s="130"/>
      <c r="V34" s="133"/>
      <c r="W34" s="134"/>
      <c r="X34" s="1662"/>
      <c r="Y34" s="132"/>
      <c r="Z34" s="132"/>
      <c r="AA34" s="132"/>
      <c r="AB34" s="132"/>
      <c r="AC34" s="132"/>
      <c r="AD34" s="132"/>
      <c r="AE34" s="132"/>
      <c r="AF34" s="132"/>
      <c r="AG34" s="132"/>
      <c r="AH34" s="132"/>
      <c r="AI34" s="132"/>
      <c r="AJ34" s="132"/>
      <c r="AK34" s="132"/>
      <c r="AL34" s="132"/>
      <c r="AM34" s="132"/>
      <c r="AN34" s="132"/>
      <c r="AO34" s="132"/>
      <c r="AP34" s="132"/>
      <c r="AQ34" s="1790"/>
    </row>
    <row r="35" spans="1:43" ht="18.75" customHeight="1" x14ac:dyDescent="0.25">
      <c r="A35" s="1048"/>
      <c r="B35" s="1334"/>
      <c r="C35" s="1334"/>
      <c r="D35" s="1164"/>
      <c r="E35" s="1165"/>
      <c r="F35" s="1161"/>
      <c r="G35" s="178">
        <v>32</v>
      </c>
      <c r="H35" s="2695" t="s">
        <v>1145</v>
      </c>
      <c r="I35" s="2696"/>
      <c r="J35" s="2696"/>
      <c r="K35" s="2696"/>
      <c r="L35" s="2696"/>
      <c r="M35" s="135"/>
      <c r="N35" s="136"/>
      <c r="O35" s="136"/>
      <c r="P35" s="123"/>
      <c r="Q35" s="136"/>
      <c r="R35" s="137"/>
      <c r="S35" s="123"/>
      <c r="T35" s="123"/>
      <c r="U35" s="123"/>
      <c r="V35" s="137"/>
      <c r="W35" s="138"/>
      <c r="X35" s="563"/>
      <c r="Y35" s="136"/>
      <c r="Z35" s="136"/>
      <c r="AA35" s="136"/>
      <c r="AB35" s="136"/>
      <c r="AC35" s="136"/>
      <c r="AD35" s="136"/>
      <c r="AE35" s="136"/>
      <c r="AF35" s="136"/>
      <c r="AG35" s="136"/>
      <c r="AH35" s="136"/>
      <c r="AI35" s="136"/>
      <c r="AJ35" s="136"/>
      <c r="AK35" s="136"/>
      <c r="AL35" s="136"/>
      <c r="AM35" s="136"/>
      <c r="AN35" s="136"/>
      <c r="AO35" s="136"/>
      <c r="AP35" s="136"/>
      <c r="AQ35" s="178"/>
    </row>
    <row r="36" spans="1:43" s="433" customFormat="1" ht="31.5" customHeight="1" x14ac:dyDescent="0.2">
      <c r="A36" s="1046"/>
      <c r="B36" s="420"/>
      <c r="C36" s="420"/>
      <c r="D36" s="1046"/>
      <c r="E36" s="2697"/>
      <c r="F36" s="2698"/>
      <c r="G36" s="491"/>
      <c r="H36" s="2699"/>
      <c r="I36" s="2700"/>
      <c r="J36" s="2705">
        <v>119</v>
      </c>
      <c r="K36" s="2318" t="s">
        <v>1146</v>
      </c>
      <c r="L36" s="2318" t="s">
        <v>1099</v>
      </c>
      <c r="M36" s="2708">
        <v>7</v>
      </c>
      <c r="N36" s="2195" t="s">
        <v>1147</v>
      </c>
      <c r="O36" s="2353" t="s">
        <v>1148</v>
      </c>
      <c r="P36" s="2318" t="s">
        <v>1149</v>
      </c>
      <c r="Q36" s="2451">
        <f>SUM(V36:V41)/R36</f>
        <v>1</v>
      </c>
      <c r="R36" s="2680">
        <f>SUM(V36:V41)</f>
        <v>332000000</v>
      </c>
      <c r="S36" s="2318" t="s">
        <v>485</v>
      </c>
      <c r="T36" s="2318" t="s">
        <v>1150</v>
      </c>
      <c r="U36" s="2318" t="s">
        <v>1151</v>
      </c>
      <c r="V36" s="1016">
        <v>182000000</v>
      </c>
      <c r="W36" s="1272">
        <v>47</v>
      </c>
      <c r="X36" s="1653" t="s">
        <v>1152</v>
      </c>
      <c r="Y36" s="2173">
        <v>85278</v>
      </c>
      <c r="Z36" s="2173">
        <v>85277</v>
      </c>
      <c r="AA36" s="2173">
        <v>17056</v>
      </c>
      <c r="AB36" s="2173">
        <v>34111</v>
      </c>
      <c r="AC36" s="2173">
        <f>34111+51167</f>
        <v>85278</v>
      </c>
      <c r="AD36" s="2173">
        <v>25582</v>
      </c>
      <c r="AE36" s="2173">
        <v>4264</v>
      </c>
      <c r="AF36" s="2173">
        <v>4264</v>
      </c>
      <c r="AG36" s="2173">
        <v>0</v>
      </c>
      <c r="AH36" s="2173">
        <v>0</v>
      </c>
      <c r="AI36" s="2173">
        <v>0</v>
      </c>
      <c r="AJ36" s="2173">
        <v>0</v>
      </c>
      <c r="AK36" s="2173">
        <v>0</v>
      </c>
      <c r="AL36" s="2173">
        <v>0</v>
      </c>
      <c r="AM36" s="2173">
        <v>0</v>
      </c>
      <c r="AN36" s="2173">
        <f>AA36+AB36+AC36+AD36+AE36+AF36</f>
        <v>170555</v>
      </c>
      <c r="AO36" s="2716">
        <v>43832</v>
      </c>
      <c r="AP36" s="2716">
        <v>44196</v>
      </c>
      <c r="AQ36" s="2608" t="s">
        <v>1096</v>
      </c>
    </row>
    <row r="37" spans="1:43" s="433" customFormat="1" ht="39" customHeight="1" x14ac:dyDescent="0.2">
      <c r="A37" s="1046"/>
      <c r="B37" s="420"/>
      <c r="C37" s="420"/>
      <c r="D37" s="1046"/>
      <c r="E37" s="2697"/>
      <c r="F37" s="2698"/>
      <c r="G37" s="491"/>
      <c r="H37" s="2701"/>
      <c r="I37" s="2702"/>
      <c r="J37" s="2706"/>
      <c r="K37" s="2319"/>
      <c r="L37" s="2319"/>
      <c r="M37" s="2709"/>
      <c r="N37" s="2195"/>
      <c r="O37" s="2336"/>
      <c r="P37" s="2319"/>
      <c r="Q37" s="2453"/>
      <c r="R37" s="2711"/>
      <c r="S37" s="2319"/>
      <c r="T37" s="2319"/>
      <c r="U37" s="2311"/>
      <c r="V37" s="1318">
        <v>54200000</v>
      </c>
      <c r="W37" s="1272">
        <v>20</v>
      </c>
      <c r="X37" s="1653" t="s">
        <v>1153</v>
      </c>
      <c r="Y37" s="2174"/>
      <c r="Z37" s="2174"/>
      <c r="AA37" s="2174"/>
      <c r="AB37" s="2174"/>
      <c r="AC37" s="2174"/>
      <c r="AD37" s="2174"/>
      <c r="AE37" s="2174"/>
      <c r="AF37" s="2174"/>
      <c r="AG37" s="2174"/>
      <c r="AH37" s="2174"/>
      <c r="AI37" s="2174"/>
      <c r="AJ37" s="2174"/>
      <c r="AK37" s="2174"/>
      <c r="AL37" s="2174"/>
      <c r="AM37" s="2174"/>
      <c r="AN37" s="2174"/>
      <c r="AO37" s="2717"/>
      <c r="AP37" s="2717"/>
      <c r="AQ37" s="2609"/>
    </row>
    <row r="38" spans="1:43" s="433" customFormat="1" ht="27" customHeight="1" x14ac:dyDescent="0.2">
      <c r="A38" s="1046"/>
      <c r="B38" s="420"/>
      <c r="C38" s="420"/>
      <c r="D38" s="1046"/>
      <c r="E38" s="2697"/>
      <c r="F38" s="2698"/>
      <c r="G38" s="491"/>
      <c r="H38" s="2701"/>
      <c r="I38" s="2702"/>
      <c r="J38" s="2706"/>
      <c r="K38" s="2319"/>
      <c r="L38" s="2319"/>
      <c r="M38" s="2709"/>
      <c r="N38" s="2195"/>
      <c r="O38" s="2336"/>
      <c r="P38" s="2319"/>
      <c r="Q38" s="2453"/>
      <c r="R38" s="2711"/>
      <c r="S38" s="2319"/>
      <c r="T38" s="2319"/>
      <c r="U38" s="1657" t="s">
        <v>1154</v>
      </c>
      <c r="V38" s="1318">
        <v>1000000</v>
      </c>
      <c r="W38" s="1272">
        <v>20</v>
      </c>
      <c r="X38" s="1653" t="s">
        <v>1153</v>
      </c>
      <c r="Y38" s="2174"/>
      <c r="Z38" s="2174"/>
      <c r="AA38" s="2174"/>
      <c r="AB38" s="2174"/>
      <c r="AC38" s="2174"/>
      <c r="AD38" s="2174"/>
      <c r="AE38" s="2174"/>
      <c r="AF38" s="2174"/>
      <c r="AG38" s="2174"/>
      <c r="AH38" s="2174"/>
      <c r="AI38" s="2174"/>
      <c r="AJ38" s="2174"/>
      <c r="AK38" s="2174"/>
      <c r="AL38" s="2174"/>
      <c r="AM38" s="2174"/>
      <c r="AN38" s="2174"/>
      <c r="AO38" s="2717"/>
      <c r="AP38" s="2717"/>
      <c r="AQ38" s="2609"/>
    </row>
    <row r="39" spans="1:43" s="433" customFormat="1" ht="48" customHeight="1" x14ac:dyDescent="0.2">
      <c r="A39" s="1046"/>
      <c r="B39" s="420"/>
      <c r="C39" s="420"/>
      <c r="D39" s="1046"/>
      <c r="E39" s="2697"/>
      <c r="F39" s="2698"/>
      <c r="G39" s="491"/>
      <c r="H39" s="2701"/>
      <c r="I39" s="2702"/>
      <c r="J39" s="2706"/>
      <c r="K39" s="2319"/>
      <c r="L39" s="2319"/>
      <c r="M39" s="2709"/>
      <c r="N39" s="2195"/>
      <c r="O39" s="2336"/>
      <c r="P39" s="2319"/>
      <c r="Q39" s="2453"/>
      <c r="R39" s="2711"/>
      <c r="S39" s="2319"/>
      <c r="T39" s="2311"/>
      <c r="U39" s="1657" t="s">
        <v>1155</v>
      </c>
      <c r="V39" s="1318">
        <v>33800000</v>
      </c>
      <c r="W39" s="1272">
        <v>20</v>
      </c>
      <c r="X39" s="1660" t="s">
        <v>1153</v>
      </c>
      <c r="Y39" s="2174"/>
      <c r="Z39" s="2174"/>
      <c r="AA39" s="2174"/>
      <c r="AB39" s="2174"/>
      <c r="AC39" s="2174"/>
      <c r="AD39" s="2174"/>
      <c r="AE39" s="2174"/>
      <c r="AF39" s="2174"/>
      <c r="AG39" s="2174"/>
      <c r="AH39" s="2174"/>
      <c r="AI39" s="2174"/>
      <c r="AJ39" s="2174"/>
      <c r="AK39" s="2174"/>
      <c r="AL39" s="2174"/>
      <c r="AM39" s="2174"/>
      <c r="AN39" s="2174"/>
      <c r="AO39" s="2717"/>
      <c r="AP39" s="2717"/>
      <c r="AQ39" s="2609"/>
    </row>
    <row r="40" spans="1:43" s="433" customFormat="1" ht="42.75" customHeight="1" x14ac:dyDescent="0.2">
      <c r="A40" s="1046"/>
      <c r="B40" s="420"/>
      <c r="C40" s="420"/>
      <c r="D40" s="1046"/>
      <c r="E40" s="2697"/>
      <c r="F40" s="2698"/>
      <c r="G40" s="491"/>
      <c r="H40" s="2701"/>
      <c r="I40" s="2702"/>
      <c r="J40" s="2706"/>
      <c r="K40" s="2319"/>
      <c r="L40" s="2319"/>
      <c r="M40" s="2709"/>
      <c r="N40" s="2353" t="s">
        <v>1156</v>
      </c>
      <c r="O40" s="2336"/>
      <c r="P40" s="2319"/>
      <c r="Q40" s="2453"/>
      <c r="R40" s="2711"/>
      <c r="S40" s="2319"/>
      <c r="T40" s="2318" t="s">
        <v>1157</v>
      </c>
      <c r="U40" s="2318" t="s">
        <v>1158</v>
      </c>
      <c r="V40" s="2680">
        <v>61000000</v>
      </c>
      <c r="W40" s="2375">
        <v>20</v>
      </c>
      <c r="X40" s="2353" t="s">
        <v>1153</v>
      </c>
      <c r="Y40" s="2174"/>
      <c r="Z40" s="2174"/>
      <c r="AA40" s="2174"/>
      <c r="AB40" s="2174"/>
      <c r="AC40" s="2174"/>
      <c r="AD40" s="2174"/>
      <c r="AE40" s="2174"/>
      <c r="AF40" s="2174"/>
      <c r="AG40" s="2174"/>
      <c r="AH40" s="2174"/>
      <c r="AI40" s="2174"/>
      <c r="AJ40" s="2174"/>
      <c r="AK40" s="2174"/>
      <c r="AL40" s="2174"/>
      <c r="AM40" s="2174"/>
      <c r="AN40" s="2174"/>
      <c r="AO40" s="2717"/>
      <c r="AP40" s="2717"/>
      <c r="AQ40" s="2609"/>
    </row>
    <row r="41" spans="1:43" s="433" customFormat="1" ht="43.5" customHeight="1" x14ac:dyDescent="0.2">
      <c r="A41" s="1046"/>
      <c r="B41" s="420"/>
      <c r="C41" s="420"/>
      <c r="D41" s="1046"/>
      <c r="E41" s="2697"/>
      <c r="F41" s="2698"/>
      <c r="G41" s="491"/>
      <c r="H41" s="2703"/>
      <c r="I41" s="2704"/>
      <c r="J41" s="2707"/>
      <c r="K41" s="2311"/>
      <c r="L41" s="2311"/>
      <c r="M41" s="2710"/>
      <c r="N41" s="2324"/>
      <c r="O41" s="2324"/>
      <c r="P41" s="2311"/>
      <c r="Q41" s="2452"/>
      <c r="R41" s="2681"/>
      <c r="S41" s="2311"/>
      <c r="T41" s="2311"/>
      <c r="U41" s="2311"/>
      <c r="V41" s="2681"/>
      <c r="W41" s="2719"/>
      <c r="X41" s="2324"/>
      <c r="Y41" s="2350"/>
      <c r="Z41" s="2350"/>
      <c r="AA41" s="2350"/>
      <c r="AB41" s="2350"/>
      <c r="AC41" s="2350"/>
      <c r="AD41" s="2350"/>
      <c r="AE41" s="2350"/>
      <c r="AF41" s="2350"/>
      <c r="AG41" s="2350"/>
      <c r="AH41" s="2350"/>
      <c r="AI41" s="2350"/>
      <c r="AJ41" s="2350"/>
      <c r="AK41" s="2350"/>
      <c r="AL41" s="2350"/>
      <c r="AM41" s="2350"/>
      <c r="AN41" s="2350"/>
      <c r="AO41" s="2718"/>
      <c r="AP41" s="2718"/>
      <c r="AQ41" s="2610"/>
    </row>
    <row r="42" spans="1:43" ht="27" customHeight="1" x14ac:dyDescent="0.2">
      <c r="A42" s="1326"/>
      <c r="B42" s="1288"/>
      <c r="C42" s="1288"/>
      <c r="D42" s="1326"/>
      <c r="E42" s="2697"/>
      <c r="F42" s="2698"/>
      <c r="G42" s="178">
        <v>32</v>
      </c>
      <c r="H42" s="2695" t="s">
        <v>1145</v>
      </c>
      <c r="I42" s="2696"/>
      <c r="J42" s="2696"/>
      <c r="K42" s="2696"/>
      <c r="L42" s="2696"/>
      <c r="M42" s="126"/>
      <c r="N42" s="127"/>
      <c r="O42" s="127"/>
      <c r="P42" s="125"/>
      <c r="Q42" s="127"/>
      <c r="R42" s="128"/>
      <c r="S42" s="125"/>
      <c r="T42" s="125"/>
      <c r="U42" s="125"/>
      <c r="V42" s="145"/>
      <c r="W42" s="129"/>
      <c r="X42" s="1663"/>
      <c r="Y42" s="127"/>
      <c r="Z42" s="127"/>
      <c r="AA42" s="127"/>
      <c r="AB42" s="127"/>
      <c r="AC42" s="127"/>
      <c r="AD42" s="127"/>
      <c r="AE42" s="127"/>
      <c r="AF42" s="127"/>
      <c r="AG42" s="127"/>
      <c r="AH42" s="127"/>
      <c r="AI42" s="127"/>
      <c r="AJ42" s="127"/>
      <c r="AK42" s="127"/>
      <c r="AL42" s="127"/>
      <c r="AM42" s="127"/>
      <c r="AN42" s="127"/>
      <c r="AO42" s="127"/>
      <c r="AP42" s="127"/>
      <c r="AQ42" s="183"/>
    </row>
    <row r="43" spans="1:43" s="433" customFormat="1" ht="61.5" customHeight="1" x14ac:dyDescent="0.2">
      <c r="A43" s="1046"/>
      <c r="B43" s="420"/>
      <c r="C43" s="420"/>
      <c r="D43" s="1046"/>
      <c r="E43" s="2697"/>
      <c r="F43" s="2698"/>
      <c r="G43" s="491"/>
      <c r="H43" s="2699"/>
      <c r="I43" s="2700"/>
      <c r="J43" s="2705">
        <v>120</v>
      </c>
      <c r="K43" s="2284" t="s">
        <v>1159</v>
      </c>
      <c r="L43" s="2318" t="s">
        <v>2039</v>
      </c>
      <c r="M43" s="2708">
        <v>2</v>
      </c>
      <c r="N43" s="2353" t="s">
        <v>1160</v>
      </c>
      <c r="O43" s="2353" t="s">
        <v>1161</v>
      </c>
      <c r="P43" s="2318" t="s">
        <v>1162</v>
      </c>
      <c r="Q43" s="2451">
        <f>(V43+V44)/R43</f>
        <v>0.5</v>
      </c>
      <c r="R43" s="2680">
        <f>V43+V47+V44+V45+V46</f>
        <v>80000000</v>
      </c>
      <c r="S43" s="2318" t="s">
        <v>1163</v>
      </c>
      <c r="T43" s="2309" t="s">
        <v>1164</v>
      </c>
      <c r="U43" s="1654" t="s">
        <v>1165</v>
      </c>
      <c r="V43" s="1016">
        <v>30000000</v>
      </c>
      <c r="W43" s="1658">
        <v>20</v>
      </c>
      <c r="X43" s="1788" t="s">
        <v>1166</v>
      </c>
      <c r="Y43" s="2173">
        <v>142127</v>
      </c>
      <c r="Z43" s="2173">
        <v>142127</v>
      </c>
      <c r="AA43" s="2173">
        <v>85276</v>
      </c>
      <c r="AB43" s="2173">
        <v>85276</v>
      </c>
      <c r="AC43" s="2173">
        <f>85276+14213</f>
        <v>99489</v>
      </c>
      <c r="AD43" s="2173">
        <v>14213</v>
      </c>
      <c r="AE43" s="2173">
        <v>0</v>
      </c>
      <c r="AF43" s="2173">
        <v>0</v>
      </c>
      <c r="AG43" s="2173">
        <v>0</v>
      </c>
      <c r="AH43" s="2173">
        <v>0</v>
      </c>
      <c r="AI43" s="2173">
        <v>0</v>
      </c>
      <c r="AJ43" s="2173">
        <v>0</v>
      </c>
      <c r="AK43" s="2173">
        <v>0</v>
      </c>
      <c r="AL43" s="2173">
        <v>0</v>
      </c>
      <c r="AM43" s="2173">
        <v>0</v>
      </c>
      <c r="AN43" s="2173">
        <f>AA43+AB43+AC43+AD43+AE43+AF43</f>
        <v>284254</v>
      </c>
      <c r="AO43" s="2716">
        <v>43832</v>
      </c>
      <c r="AP43" s="2716">
        <v>44196</v>
      </c>
      <c r="AQ43" s="2608" t="s">
        <v>1096</v>
      </c>
    </row>
    <row r="44" spans="1:43" s="433" customFormat="1" ht="61.5" customHeight="1" x14ac:dyDescent="0.2">
      <c r="A44" s="1046"/>
      <c r="B44" s="420"/>
      <c r="C44" s="420"/>
      <c r="D44" s="1046"/>
      <c r="E44" s="2697"/>
      <c r="F44" s="2698"/>
      <c r="G44" s="491"/>
      <c r="H44" s="2701"/>
      <c r="I44" s="2702"/>
      <c r="J44" s="2706"/>
      <c r="K44" s="2474"/>
      <c r="L44" s="2319"/>
      <c r="M44" s="2709"/>
      <c r="N44" s="2336"/>
      <c r="O44" s="2336"/>
      <c r="P44" s="2319"/>
      <c r="Q44" s="2453"/>
      <c r="R44" s="2711"/>
      <c r="S44" s="2319"/>
      <c r="T44" s="2309"/>
      <c r="U44" s="1654" t="s">
        <v>1167</v>
      </c>
      <c r="V44" s="1446">
        <v>10000000</v>
      </c>
      <c r="W44" s="1658">
        <v>20</v>
      </c>
      <c r="X44" s="1788" t="s">
        <v>1166</v>
      </c>
      <c r="Y44" s="2174"/>
      <c r="Z44" s="2174"/>
      <c r="AA44" s="2174"/>
      <c r="AB44" s="2174"/>
      <c r="AC44" s="2174"/>
      <c r="AD44" s="2174"/>
      <c r="AE44" s="2174"/>
      <c r="AF44" s="2174"/>
      <c r="AG44" s="2174"/>
      <c r="AH44" s="2174"/>
      <c r="AI44" s="2174"/>
      <c r="AJ44" s="2174"/>
      <c r="AK44" s="2174"/>
      <c r="AL44" s="2174"/>
      <c r="AM44" s="2174"/>
      <c r="AN44" s="2174"/>
      <c r="AO44" s="2717"/>
      <c r="AP44" s="2717"/>
      <c r="AQ44" s="2609"/>
    </row>
    <row r="45" spans="1:43" s="433" customFormat="1" ht="61.5" customHeight="1" x14ac:dyDescent="0.2">
      <c r="A45" s="1046"/>
      <c r="B45" s="420"/>
      <c r="C45" s="420"/>
      <c r="D45" s="1046"/>
      <c r="E45" s="2697"/>
      <c r="F45" s="2698"/>
      <c r="G45" s="491"/>
      <c r="H45" s="2701"/>
      <c r="I45" s="2702"/>
      <c r="J45" s="2705">
        <v>121</v>
      </c>
      <c r="K45" s="2284" t="s">
        <v>1168</v>
      </c>
      <c r="L45" s="2319"/>
      <c r="M45" s="2708">
        <v>4</v>
      </c>
      <c r="N45" s="2336"/>
      <c r="O45" s="2336"/>
      <c r="P45" s="2319"/>
      <c r="Q45" s="2451">
        <f>(V45+V46+V47)/R43</f>
        <v>0.5</v>
      </c>
      <c r="R45" s="2711"/>
      <c r="S45" s="2319"/>
      <c r="T45" s="2318" t="s">
        <v>1169</v>
      </c>
      <c r="U45" s="1654" t="s">
        <v>1170</v>
      </c>
      <c r="V45" s="1446">
        <v>5000000</v>
      </c>
      <c r="W45" s="1658">
        <v>20</v>
      </c>
      <c r="X45" s="1788" t="s">
        <v>1166</v>
      </c>
      <c r="Y45" s="2174"/>
      <c r="Z45" s="2174"/>
      <c r="AA45" s="2174"/>
      <c r="AB45" s="2174"/>
      <c r="AC45" s="2174"/>
      <c r="AD45" s="2174"/>
      <c r="AE45" s="2174"/>
      <c r="AF45" s="2174"/>
      <c r="AG45" s="2174"/>
      <c r="AH45" s="2174"/>
      <c r="AI45" s="2174"/>
      <c r="AJ45" s="2174"/>
      <c r="AK45" s="2174"/>
      <c r="AL45" s="2174"/>
      <c r="AM45" s="2174"/>
      <c r="AN45" s="2174"/>
      <c r="AO45" s="2717"/>
      <c r="AP45" s="2717"/>
      <c r="AQ45" s="2609"/>
    </row>
    <row r="46" spans="1:43" s="433" customFormat="1" ht="61.5" customHeight="1" x14ac:dyDescent="0.2">
      <c r="A46" s="1046"/>
      <c r="B46" s="420"/>
      <c r="C46" s="420"/>
      <c r="D46" s="1046"/>
      <c r="E46" s="2697"/>
      <c r="F46" s="2698"/>
      <c r="G46" s="491"/>
      <c r="H46" s="2701"/>
      <c r="I46" s="2702"/>
      <c r="J46" s="2706"/>
      <c r="K46" s="2474"/>
      <c r="L46" s="2319"/>
      <c r="M46" s="2709"/>
      <c r="N46" s="2336"/>
      <c r="O46" s="2336"/>
      <c r="P46" s="2319"/>
      <c r="Q46" s="2453"/>
      <c r="R46" s="2711"/>
      <c r="S46" s="2319"/>
      <c r="T46" s="2319"/>
      <c r="U46" s="1654" t="s">
        <v>1171</v>
      </c>
      <c r="V46" s="1446">
        <v>30000000</v>
      </c>
      <c r="W46" s="1658">
        <v>20</v>
      </c>
      <c r="X46" s="1788" t="s">
        <v>1166</v>
      </c>
      <c r="Y46" s="2174"/>
      <c r="Z46" s="2174"/>
      <c r="AA46" s="2174"/>
      <c r="AB46" s="2174"/>
      <c r="AC46" s="2174"/>
      <c r="AD46" s="2174"/>
      <c r="AE46" s="2174"/>
      <c r="AF46" s="2174"/>
      <c r="AG46" s="2174"/>
      <c r="AH46" s="2174"/>
      <c r="AI46" s="2174"/>
      <c r="AJ46" s="2174"/>
      <c r="AK46" s="2174"/>
      <c r="AL46" s="2174"/>
      <c r="AM46" s="2174"/>
      <c r="AN46" s="2174"/>
      <c r="AO46" s="2717"/>
      <c r="AP46" s="2717"/>
      <c r="AQ46" s="2609"/>
    </row>
    <row r="47" spans="1:43" s="433" customFormat="1" ht="61.5" customHeight="1" thickBot="1" x14ac:dyDescent="0.25">
      <c r="A47" s="1771"/>
      <c r="B47" s="1772"/>
      <c r="C47" s="1772"/>
      <c r="D47" s="1771"/>
      <c r="E47" s="2697"/>
      <c r="F47" s="2698"/>
      <c r="G47" s="491"/>
      <c r="H47" s="2701"/>
      <c r="I47" s="2702"/>
      <c r="J47" s="2775"/>
      <c r="K47" s="2476"/>
      <c r="L47" s="2772"/>
      <c r="M47" s="2776"/>
      <c r="N47" s="2335"/>
      <c r="O47" s="2335"/>
      <c r="P47" s="2772"/>
      <c r="Q47" s="2777"/>
      <c r="R47" s="2773"/>
      <c r="S47" s="2772"/>
      <c r="T47" s="2772"/>
      <c r="U47" s="1722" t="s">
        <v>1172</v>
      </c>
      <c r="V47" s="1782">
        <v>5000000</v>
      </c>
      <c r="W47" s="1745">
        <v>20</v>
      </c>
      <c r="X47" s="1789" t="s">
        <v>1166</v>
      </c>
      <c r="Y47" s="2774"/>
      <c r="Z47" s="2774"/>
      <c r="AA47" s="2774"/>
      <c r="AB47" s="2774"/>
      <c r="AC47" s="2774"/>
      <c r="AD47" s="2774"/>
      <c r="AE47" s="2774"/>
      <c r="AF47" s="2774"/>
      <c r="AG47" s="2774"/>
      <c r="AH47" s="2774"/>
      <c r="AI47" s="2774"/>
      <c r="AJ47" s="2774"/>
      <c r="AK47" s="2774"/>
      <c r="AL47" s="2774"/>
      <c r="AM47" s="2774"/>
      <c r="AN47" s="2774"/>
      <c r="AO47" s="2779"/>
      <c r="AP47" s="2779"/>
      <c r="AQ47" s="2778"/>
    </row>
    <row r="48" spans="1:43" ht="27" customHeight="1" thickBot="1" x14ac:dyDescent="0.25">
      <c r="A48" s="1773"/>
      <c r="B48" s="1774"/>
      <c r="C48" s="1774"/>
      <c r="D48" s="1774"/>
      <c r="E48" s="1774"/>
      <c r="F48" s="1774"/>
      <c r="G48" s="1774"/>
      <c r="H48" s="1774"/>
      <c r="I48" s="1774"/>
      <c r="J48" s="1775"/>
      <c r="K48" s="1776"/>
      <c r="L48" s="1776"/>
      <c r="M48" s="1774"/>
      <c r="N48" s="388"/>
      <c r="O48" s="1774"/>
      <c r="P48" s="1777" t="s">
        <v>245</v>
      </c>
      <c r="Q48" s="1779"/>
      <c r="R48" s="1780">
        <f>SUM(R12:R47)</f>
        <v>3210072200</v>
      </c>
      <c r="S48" s="1776"/>
      <c r="T48" s="1776"/>
      <c r="U48" s="1781"/>
      <c r="V48" s="1778">
        <f>SUM(V12:V47)</f>
        <v>3210072200</v>
      </c>
      <c r="W48" s="1783"/>
      <c r="X48" s="1774"/>
      <c r="Y48" s="1774"/>
      <c r="Z48" s="1774"/>
      <c r="AA48" s="1784"/>
      <c r="AB48" s="1785"/>
      <c r="AC48" s="1784"/>
      <c r="AD48" s="1784"/>
      <c r="AE48" s="1784"/>
      <c r="AF48" s="1784"/>
      <c r="AG48" s="1784"/>
      <c r="AH48" s="1784"/>
      <c r="AI48" s="1784"/>
      <c r="AJ48" s="1784"/>
      <c r="AK48" s="1784"/>
      <c r="AL48" s="1784"/>
      <c r="AM48" s="1784"/>
      <c r="AN48" s="1784"/>
      <c r="AO48" s="1786"/>
      <c r="AP48" s="1786"/>
      <c r="AQ48" s="1787"/>
    </row>
    <row r="49" spans="1:43" ht="27" customHeight="1" x14ac:dyDescent="0.2">
      <c r="A49" s="24"/>
      <c r="K49" s="25"/>
      <c r="L49" s="8"/>
      <c r="M49" s="8"/>
      <c r="N49" s="8"/>
      <c r="O49" s="1010"/>
      <c r="P49" s="25"/>
      <c r="Q49" s="27"/>
      <c r="R49" s="30"/>
      <c r="S49" s="25"/>
      <c r="T49" s="25"/>
      <c r="U49" s="25"/>
      <c r="V49" s="31"/>
      <c r="W49" s="28"/>
      <c r="X49" s="1664"/>
      <c r="AO49" s="147"/>
      <c r="AP49" s="29"/>
      <c r="AQ49" s="434"/>
    </row>
    <row r="50" spans="1:43" ht="27" customHeight="1" x14ac:dyDescent="0.2">
      <c r="A50" s="24"/>
      <c r="K50" s="25"/>
      <c r="L50" s="8"/>
      <c r="M50" s="8"/>
      <c r="N50" s="8"/>
      <c r="O50" s="1010"/>
      <c r="P50" s="25"/>
      <c r="Q50" s="27"/>
      <c r="R50" s="30"/>
      <c r="S50" s="25"/>
      <c r="T50" s="25"/>
      <c r="U50" s="25"/>
      <c r="V50" s="31"/>
      <c r="W50" s="28"/>
      <c r="X50" s="1664"/>
      <c r="AO50" s="147"/>
      <c r="AP50" s="29"/>
      <c r="AQ50" s="434"/>
    </row>
    <row r="51" spans="1:43" ht="27" customHeight="1" x14ac:dyDescent="0.2">
      <c r="A51" s="24"/>
      <c r="K51" s="25"/>
      <c r="L51" s="8"/>
      <c r="M51" s="8"/>
      <c r="N51" s="8"/>
      <c r="O51" s="1010"/>
      <c r="P51" s="25"/>
      <c r="Q51" s="27"/>
      <c r="R51" s="30"/>
      <c r="S51" s="25"/>
      <c r="T51" s="25"/>
      <c r="U51" s="25"/>
      <c r="V51" s="31"/>
      <c r="W51" s="28"/>
      <c r="X51" s="1664"/>
      <c r="AO51" s="147"/>
      <c r="AP51" s="29"/>
      <c r="AQ51" s="434"/>
    </row>
    <row r="52" spans="1:43" ht="27" customHeight="1" x14ac:dyDescent="0.2">
      <c r="A52" s="24"/>
      <c r="K52" s="25"/>
      <c r="L52" s="8"/>
      <c r="M52" s="8"/>
      <c r="N52" s="8"/>
      <c r="O52" s="1010"/>
      <c r="P52" s="25"/>
      <c r="Q52" s="27"/>
      <c r="R52" s="30"/>
      <c r="S52" s="25"/>
      <c r="T52" s="25"/>
      <c r="U52" s="25"/>
      <c r="V52" s="31"/>
      <c r="W52" s="28"/>
      <c r="X52" s="1664"/>
      <c r="AO52" s="147"/>
      <c r="AP52" s="29"/>
      <c r="AQ52" s="434"/>
    </row>
    <row r="53" spans="1:43" ht="27" customHeight="1" x14ac:dyDescent="0.2">
      <c r="A53" s="24"/>
      <c r="K53" s="2691" t="s">
        <v>2040</v>
      </c>
      <c r="L53" s="2691"/>
      <c r="M53" s="8"/>
      <c r="N53" s="8"/>
      <c r="O53" s="1010"/>
      <c r="P53" s="25"/>
      <c r="Q53" s="27"/>
      <c r="R53" s="30"/>
      <c r="S53" s="25"/>
      <c r="T53" s="25"/>
      <c r="U53" s="25"/>
      <c r="V53" s="31"/>
      <c r="W53" s="28"/>
      <c r="X53" s="1664"/>
      <c r="AO53" s="147"/>
      <c r="AP53" s="29"/>
      <c r="AQ53" s="434"/>
    </row>
    <row r="54" spans="1:43" ht="19.5" customHeight="1" x14ac:dyDescent="0.2">
      <c r="A54" s="24"/>
      <c r="K54" s="2692" t="s">
        <v>1096</v>
      </c>
      <c r="L54" s="2692"/>
      <c r="M54" s="8"/>
      <c r="N54" s="8"/>
      <c r="O54" s="1010"/>
      <c r="P54" s="25"/>
      <c r="Q54" s="27"/>
      <c r="R54" s="30"/>
      <c r="S54" s="25"/>
      <c r="T54" s="25"/>
      <c r="U54" s="25"/>
      <c r="V54" s="31"/>
      <c r="W54" s="28"/>
      <c r="X54" s="1664"/>
      <c r="AO54" s="147"/>
      <c r="AP54" s="29"/>
      <c r="AQ54" s="434"/>
    </row>
    <row r="55" spans="1:43" ht="27" customHeight="1" x14ac:dyDescent="0.2">
      <c r="A55" s="24"/>
      <c r="K55" s="25"/>
      <c r="L55" s="8"/>
      <c r="M55" s="8"/>
      <c r="N55" s="8"/>
      <c r="O55" s="1010"/>
      <c r="P55" s="25"/>
      <c r="Q55" s="27"/>
      <c r="R55" s="30"/>
      <c r="S55" s="25"/>
      <c r="T55" s="25"/>
      <c r="U55" s="25"/>
      <c r="V55" s="31"/>
      <c r="W55" s="28"/>
      <c r="X55" s="1664"/>
      <c r="AO55" s="147"/>
      <c r="AP55" s="29"/>
      <c r="AQ55" s="434"/>
    </row>
    <row r="56" spans="1:43" ht="27" customHeight="1" x14ac:dyDescent="0.2">
      <c r="A56" s="24"/>
      <c r="K56" s="25"/>
      <c r="L56" s="8"/>
      <c r="M56" s="8"/>
      <c r="N56" s="8"/>
      <c r="O56" s="1010"/>
      <c r="P56" s="25"/>
      <c r="Q56" s="27"/>
      <c r="R56" s="30"/>
      <c r="S56" s="25"/>
      <c r="T56" s="25"/>
      <c r="U56" s="25"/>
      <c r="V56" s="31"/>
      <c r="W56" s="28"/>
      <c r="X56" s="1664"/>
      <c r="AO56" s="147"/>
      <c r="AP56" s="29"/>
      <c r="AQ56" s="434"/>
    </row>
    <row r="57" spans="1:43" ht="27" customHeight="1" x14ac:dyDescent="0.2">
      <c r="A57" s="24"/>
      <c r="K57" s="25"/>
      <c r="L57" s="8"/>
      <c r="M57" s="8"/>
      <c r="N57" s="8"/>
      <c r="O57" s="1010"/>
      <c r="P57" s="25"/>
      <c r="Q57" s="27"/>
      <c r="R57" s="30"/>
      <c r="S57" s="25"/>
      <c r="T57" s="25"/>
      <c r="U57" s="25"/>
      <c r="V57" s="31"/>
      <c r="W57" s="28"/>
      <c r="X57" s="1664"/>
      <c r="AO57" s="147"/>
      <c r="AP57" s="29"/>
      <c r="AQ57" s="434"/>
    </row>
    <row r="58" spans="1:43" ht="27" customHeight="1" x14ac:dyDescent="0.2">
      <c r="A58" s="24"/>
      <c r="K58" s="25"/>
      <c r="L58" s="8"/>
      <c r="M58" s="8"/>
      <c r="N58" s="8"/>
      <c r="O58" s="1010"/>
      <c r="P58" s="25"/>
      <c r="Q58" s="27"/>
      <c r="R58" s="30"/>
      <c r="S58" s="25"/>
      <c r="T58" s="25"/>
      <c r="U58" s="25"/>
      <c r="V58" s="31"/>
      <c r="W58" s="28"/>
      <c r="X58" s="1664"/>
      <c r="AO58" s="147"/>
      <c r="AP58" s="29"/>
      <c r="AQ58" s="434"/>
    </row>
    <row r="59" spans="1:43" ht="27" customHeight="1" x14ac:dyDescent="0.2">
      <c r="A59" s="24"/>
      <c r="K59" s="25"/>
      <c r="L59" s="8"/>
      <c r="M59" s="8"/>
      <c r="N59" s="8"/>
      <c r="O59" s="1010"/>
      <c r="P59" s="25"/>
      <c r="Q59" s="27"/>
      <c r="R59" s="30"/>
      <c r="S59" s="25"/>
      <c r="T59" s="25"/>
      <c r="U59" s="25"/>
      <c r="V59" s="31"/>
      <c r="W59" s="28"/>
      <c r="X59" s="1664"/>
      <c r="AO59" s="147"/>
      <c r="AP59" s="29"/>
      <c r="AQ59" s="434"/>
    </row>
    <row r="60" spans="1:43" ht="27" customHeight="1" x14ac:dyDescent="0.2">
      <c r="A60" s="24"/>
      <c r="K60" s="25"/>
      <c r="L60" s="8"/>
      <c r="M60" s="8"/>
      <c r="N60" s="8"/>
      <c r="O60" s="1010"/>
      <c r="P60" s="25"/>
      <c r="Q60" s="27"/>
      <c r="R60" s="30"/>
      <c r="S60" s="25"/>
      <c r="T60" s="25"/>
      <c r="U60" s="25"/>
      <c r="V60" s="31"/>
      <c r="W60" s="28"/>
      <c r="X60" s="1664"/>
      <c r="AO60" s="147"/>
      <c r="AP60" s="29"/>
      <c r="AQ60" s="434"/>
    </row>
    <row r="61" spans="1:43" ht="27" customHeight="1" x14ac:dyDescent="0.2">
      <c r="A61" s="24"/>
      <c r="K61" s="25"/>
      <c r="L61" s="8"/>
      <c r="M61" s="8"/>
      <c r="N61" s="8"/>
      <c r="O61" s="1010"/>
      <c r="P61" s="25"/>
      <c r="Q61" s="27"/>
      <c r="R61" s="30"/>
      <c r="S61" s="25"/>
      <c r="T61" s="25"/>
      <c r="U61" s="25"/>
      <c r="V61" s="31"/>
      <c r="W61" s="28"/>
      <c r="X61" s="1664"/>
      <c r="AO61" s="147"/>
      <c r="AP61" s="29"/>
      <c r="AQ61" s="434"/>
    </row>
    <row r="62" spans="1:43" ht="27" customHeight="1" x14ac:dyDescent="0.2">
      <c r="A62" s="24"/>
      <c r="K62" s="25"/>
      <c r="L62" s="8"/>
      <c r="M62" s="8"/>
      <c r="N62" s="8"/>
      <c r="O62" s="1010"/>
      <c r="P62" s="25"/>
      <c r="Q62" s="27"/>
      <c r="R62" s="30"/>
      <c r="S62" s="25"/>
      <c r="T62" s="25"/>
      <c r="U62" s="25"/>
      <c r="V62" s="31"/>
      <c r="W62" s="28"/>
      <c r="X62" s="1664"/>
      <c r="AO62" s="147"/>
      <c r="AP62" s="29"/>
      <c r="AQ62" s="434"/>
    </row>
    <row r="63" spans="1:43" ht="27" customHeight="1" x14ac:dyDescent="0.2">
      <c r="A63" s="24"/>
      <c r="K63" s="25"/>
      <c r="L63" s="8"/>
      <c r="M63" s="8"/>
      <c r="N63" s="8"/>
      <c r="O63" s="1010"/>
      <c r="P63" s="25"/>
      <c r="Q63" s="27"/>
      <c r="R63" s="30"/>
      <c r="S63" s="25"/>
      <c r="T63" s="25"/>
      <c r="U63" s="25"/>
      <c r="V63" s="31"/>
      <c r="W63" s="28"/>
      <c r="X63" s="1664"/>
      <c r="AO63" s="147"/>
      <c r="AP63" s="29"/>
      <c r="AQ63" s="434"/>
    </row>
    <row r="64" spans="1:43" ht="27" customHeight="1" x14ac:dyDescent="0.2">
      <c r="A64" s="24"/>
      <c r="K64" s="25"/>
      <c r="L64" s="8"/>
      <c r="M64" s="8"/>
      <c r="N64" s="8"/>
      <c r="O64" s="1010"/>
      <c r="P64" s="25"/>
      <c r="Q64" s="27"/>
      <c r="R64" s="30"/>
      <c r="S64" s="25"/>
      <c r="T64" s="25"/>
      <c r="U64" s="25"/>
      <c r="V64" s="31"/>
      <c r="W64" s="28"/>
      <c r="X64" s="1664"/>
      <c r="AO64" s="147"/>
      <c r="AP64" s="29"/>
      <c r="AQ64" s="434"/>
    </row>
    <row r="65" spans="1:43" ht="27" customHeight="1" x14ac:dyDescent="0.2">
      <c r="A65" s="24"/>
      <c r="K65" s="25"/>
      <c r="L65" s="8"/>
      <c r="M65" s="8"/>
      <c r="N65" s="8"/>
      <c r="O65" s="1010"/>
      <c r="P65" s="25"/>
      <c r="Q65" s="27"/>
      <c r="R65" s="30"/>
      <c r="S65" s="25"/>
      <c r="T65" s="25"/>
      <c r="U65" s="25"/>
      <c r="V65" s="31"/>
      <c r="W65" s="28"/>
      <c r="X65" s="1664"/>
      <c r="AO65" s="147"/>
      <c r="AP65" s="29"/>
      <c r="AQ65" s="434"/>
    </row>
    <row r="66" spans="1:43" ht="27" customHeight="1" x14ac:dyDescent="0.2">
      <c r="A66" s="24"/>
      <c r="K66" s="25"/>
      <c r="L66" s="8"/>
      <c r="M66" s="8"/>
      <c r="N66" s="8"/>
      <c r="O66" s="1010"/>
      <c r="P66" s="25"/>
      <c r="Q66" s="27"/>
      <c r="R66" s="30"/>
      <c r="S66" s="25"/>
      <c r="T66" s="25"/>
      <c r="U66" s="25"/>
      <c r="V66" s="31"/>
      <c r="W66" s="28"/>
      <c r="X66" s="1664"/>
      <c r="AO66" s="147"/>
      <c r="AP66" s="29"/>
      <c r="AQ66" s="434"/>
    </row>
    <row r="67" spans="1:43" ht="27" customHeight="1" x14ac:dyDescent="0.2">
      <c r="A67" s="24"/>
      <c r="K67" s="25"/>
      <c r="L67" s="8"/>
      <c r="M67" s="8"/>
      <c r="N67" s="8"/>
      <c r="O67" s="1010"/>
      <c r="P67" s="25"/>
      <c r="Q67" s="27"/>
      <c r="R67" s="30"/>
      <c r="S67" s="25"/>
      <c r="T67" s="25"/>
      <c r="U67" s="25"/>
      <c r="V67" s="31"/>
      <c r="W67" s="28"/>
      <c r="X67" s="1664"/>
      <c r="AO67" s="147"/>
      <c r="AP67" s="29"/>
      <c r="AQ67" s="434"/>
    </row>
    <row r="68" spans="1:43" ht="27" customHeight="1" x14ac:dyDescent="0.2">
      <c r="A68" s="24"/>
      <c r="K68" s="25"/>
      <c r="L68" s="8"/>
      <c r="M68" s="8"/>
      <c r="N68" s="8"/>
      <c r="O68" s="1010"/>
      <c r="P68" s="25"/>
      <c r="Q68" s="27"/>
      <c r="R68" s="30"/>
      <c r="S68" s="25"/>
      <c r="T68" s="25"/>
      <c r="U68" s="25"/>
      <c r="V68" s="31"/>
      <c r="W68" s="28"/>
      <c r="X68" s="1664"/>
      <c r="AO68" s="147"/>
      <c r="AP68" s="29"/>
      <c r="AQ68" s="434"/>
    </row>
    <row r="69" spans="1:43" ht="27" customHeight="1" x14ac:dyDescent="0.2">
      <c r="A69" s="24"/>
      <c r="K69" s="25"/>
      <c r="L69" s="8"/>
      <c r="M69" s="8"/>
      <c r="N69" s="8"/>
      <c r="O69" s="1010"/>
      <c r="P69" s="25"/>
      <c r="Q69" s="27"/>
      <c r="R69" s="30"/>
      <c r="S69" s="25"/>
      <c r="T69" s="25"/>
      <c r="U69" s="25"/>
      <c r="V69" s="31"/>
      <c r="W69" s="28"/>
      <c r="X69" s="1664"/>
      <c r="AO69" s="147"/>
      <c r="AP69" s="29"/>
      <c r="AQ69" s="434"/>
    </row>
    <row r="70" spans="1:43" ht="27" customHeight="1" x14ac:dyDescent="0.2">
      <c r="A70" s="24"/>
      <c r="K70" s="25"/>
      <c r="L70" s="8"/>
      <c r="M70" s="8"/>
      <c r="N70" s="8"/>
      <c r="O70" s="1010"/>
      <c r="P70" s="25"/>
      <c r="Q70" s="27"/>
      <c r="R70" s="30"/>
      <c r="S70" s="25"/>
      <c r="T70" s="25"/>
      <c r="U70" s="25"/>
      <c r="V70" s="31"/>
      <c r="W70" s="28"/>
      <c r="X70" s="1664"/>
      <c r="AO70" s="147"/>
      <c r="AP70" s="29"/>
      <c r="AQ70" s="434"/>
    </row>
    <row r="71" spans="1:43" ht="27" customHeight="1" x14ac:dyDescent="0.2">
      <c r="A71" s="24"/>
      <c r="K71" s="25"/>
      <c r="L71" s="8"/>
      <c r="M71" s="8"/>
      <c r="N71" s="8"/>
      <c r="O71" s="1010"/>
      <c r="P71" s="25"/>
      <c r="Q71" s="27"/>
      <c r="R71" s="30"/>
      <c r="S71" s="25"/>
      <c r="T71" s="25"/>
      <c r="U71" s="25"/>
      <c r="V71" s="31"/>
      <c r="W71" s="28"/>
      <c r="X71" s="1664"/>
      <c r="AO71" s="147"/>
      <c r="AP71" s="29"/>
      <c r="AQ71" s="434"/>
    </row>
    <row r="72" spans="1:43" ht="27" customHeight="1" x14ac:dyDescent="0.2">
      <c r="A72" s="24"/>
      <c r="K72" s="25"/>
      <c r="L72" s="8"/>
      <c r="M72" s="8"/>
      <c r="N72" s="8"/>
      <c r="O72" s="1010"/>
      <c r="P72" s="25"/>
      <c r="Q72" s="27"/>
      <c r="R72" s="30"/>
      <c r="S72" s="25"/>
      <c r="T72" s="25"/>
      <c r="U72" s="25"/>
      <c r="V72" s="31"/>
      <c r="W72" s="28"/>
      <c r="X72" s="1664"/>
      <c r="AO72" s="147"/>
      <c r="AP72" s="29"/>
      <c r="AQ72" s="434"/>
    </row>
    <row r="73" spans="1:43" ht="27" customHeight="1" x14ac:dyDescent="0.2">
      <c r="A73" s="24"/>
      <c r="K73" s="25"/>
      <c r="L73" s="8"/>
      <c r="M73" s="8"/>
      <c r="N73" s="8"/>
      <c r="O73" s="1010"/>
      <c r="P73" s="25"/>
      <c r="Q73" s="27"/>
      <c r="R73" s="30"/>
      <c r="S73" s="25"/>
      <c r="T73" s="25"/>
      <c r="U73" s="25"/>
      <c r="V73" s="31"/>
      <c r="W73" s="28"/>
      <c r="X73" s="1664"/>
      <c r="AO73" s="147"/>
      <c r="AP73" s="29"/>
      <c r="AQ73" s="434"/>
    </row>
    <row r="74" spans="1:43" ht="27" customHeight="1" x14ac:dyDescent="0.2">
      <c r="A74" s="24"/>
      <c r="K74" s="25"/>
      <c r="L74" s="8"/>
      <c r="M74" s="8"/>
      <c r="N74" s="8"/>
      <c r="O74" s="1010"/>
      <c r="P74" s="25"/>
      <c r="Q74" s="27"/>
      <c r="R74" s="30"/>
      <c r="S74" s="25"/>
      <c r="T74" s="25"/>
      <c r="U74" s="25"/>
      <c r="V74" s="31"/>
      <c r="W74" s="28"/>
      <c r="X74" s="1664"/>
      <c r="AO74" s="147"/>
      <c r="AP74" s="29"/>
      <c r="AQ74" s="434"/>
    </row>
    <row r="75" spans="1:43" ht="27" customHeight="1" x14ac:dyDescent="0.2">
      <c r="A75" s="24"/>
      <c r="K75" s="25"/>
      <c r="L75" s="8"/>
      <c r="M75" s="8"/>
      <c r="N75" s="8"/>
      <c r="O75" s="1010"/>
      <c r="P75" s="25"/>
      <c r="Q75" s="27"/>
      <c r="R75" s="30"/>
      <c r="S75" s="25"/>
      <c r="T75" s="25"/>
      <c r="U75" s="25"/>
      <c r="V75" s="31"/>
      <c r="W75" s="28"/>
      <c r="X75" s="1664"/>
      <c r="AO75" s="147"/>
      <c r="AP75" s="29"/>
      <c r="AQ75" s="434"/>
    </row>
    <row r="76" spans="1:43" ht="27" customHeight="1" x14ac:dyDescent="0.2">
      <c r="A76" s="24"/>
      <c r="K76" s="25"/>
      <c r="L76" s="8"/>
      <c r="M76" s="8"/>
      <c r="N76" s="8"/>
      <c r="O76" s="1010"/>
      <c r="P76" s="25"/>
      <c r="Q76" s="27"/>
      <c r="R76" s="30"/>
      <c r="S76" s="25"/>
      <c r="T76" s="25"/>
      <c r="U76" s="25"/>
      <c r="V76" s="31"/>
      <c r="W76" s="28"/>
      <c r="X76" s="1664"/>
      <c r="AO76" s="147"/>
      <c r="AP76" s="29"/>
      <c r="AQ76" s="434"/>
    </row>
    <row r="77" spans="1:43" ht="27" customHeight="1" x14ac:dyDescent="0.2">
      <c r="A77" s="24"/>
      <c r="K77" s="25"/>
      <c r="L77" s="8"/>
      <c r="M77" s="8"/>
      <c r="N77" s="8"/>
      <c r="O77" s="1010"/>
      <c r="P77" s="25"/>
      <c r="Q77" s="27"/>
      <c r="R77" s="30"/>
      <c r="S77" s="25"/>
      <c r="T77" s="25"/>
      <c r="U77" s="25"/>
      <c r="V77" s="31"/>
      <c r="W77" s="28"/>
      <c r="X77" s="1664"/>
      <c r="AO77" s="147"/>
      <c r="AP77" s="29"/>
      <c r="AQ77" s="434"/>
    </row>
    <row r="78" spans="1:43" ht="27" customHeight="1" x14ac:dyDescent="0.2">
      <c r="A78" s="24"/>
      <c r="K78" s="25"/>
      <c r="L78" s="8"/>
      <c r="M78" s="8"/>
      <c r="N78" s="8"/>
      <c r="O78" s="1010"/>
      <c r="P78" s="25"/>
      <c r="Q78" s="27"/>
      <c r="R78" s="30"/>
      <c r="S78" s="25"/>
      <c r="T78" s="25"/>
      <c r="U78" s="25"/>
      <c r="V78" s="31"/>
      <c r="W78" s="28"/>
      <c r="X78" s="1664"/>
      <c r="AO78" s="147"/>
      <c r="AP78" s="29"/>
      <c r="AQ78" s="434"/>
    </row>
    <row r="79" spans="1:43" ht="27" customHeight="1" x14ac:dyDescent="0.2">
      <c r="A79" s="24"/>
      <c r="K79" s="25"/>
      <c r="L79" s="8"/>
      <c r="M79" s="8"/>
      <c r="N79" s="8"/>
      <c r="O79" s="1010"/>
      <c r="P79" s="25"/>
      <c r="Q79" s="27"/>
      <c r="R79" s="30"/>
      <c r="S79" s="25"/>
      <c r="T79" s="25"/>
      <c r="U79" s="25"/>
      <c r="V79" s="31"/>
      <c r="W79" s="28"/>
      <c r="X79" s="1664"/>
      <c r="AO79" s="147"/>
      <c r="AP79" s="29"/>
      <c r="AQ79" s="434"/>
    </row>
    <row r="80" spans="1:43" ht="27" customHeight="1" x14ac:dyDescent="0.2">
      <c r="A80" s="24"/>
      <c r="K80" s="25"/>
      <c r="L80" s="8"/>
      <c r="M80" s="8"/>
      <c r="N80" s="8"/>
      <c r="O80" s="1010"/>
      <c r="P80" s="25"/>
      <c r="Q80" s="27"/>
      <c r="R80" s="30"/>
      <c r="S80" s="25"/>
      <c r="T80" s="25"/>
      <c r="U80" s="25"/>
      <c r="V80" s="31"/>
      <c r="W80" s="28"/>
      <c r="X80" s="1664"/>
      <c r="AO80" s="147"/>
      <c r="AP80" s="29"/>
      <c r="AQ80" s="434"/>
    </row>
    <row r="81" spans="1:43" ht="27" customHeight="1" x14ac:dyDescent="0.2">
      <c r="A81" s="24"/>
      <c r="K81" s="25"/>
      <c r="L81" s="8"/>
      <c r="M81" s="8"/>
      <c r="N81" s="8"/>
      <c r="O81" s="1010"/>
      <c r="P81" s="25"/>
      <c r="Q81" s="27"/>
      <c r="R81" s="30"/>
      <c r="S81" s="25"/>
      <c r="T81" s="25"/>
      <c r="U81" s="25"/>
      <c r="V81" s="31"/>
      <c r="W81" s="28"/>
      <c r="X81" s="1664"/>
      <c r="AO81" s="147"/>
      <c r="AP81" s="29"/>
      <c r="AQ81" s="434"/>
    </row>
    <row r="82" spans="1:43" ht="27" customHeight="1" x14ac:dyDescent="0.2">
      <c r="A82" s="24"/>
      <c r="K82" s="25"/>
      <c r="L82" s="8"/>
      <c r="M82" s="8"/>
      <c r="N82" s="8"/>
      <c r="O82" s="1010"/>
      <c r="P82" s="25"/>
      <c r="Q82" s="27"/>
      <c r="R82" s="30"/>
      <c r="S82" s="25"/>
      <c r="T82" s="25"/>
      <c r="U82" s="25"/>
      <c r="V82" s="31"/>
      <c r="W82" s="28"/>
      <c r="X82" s="1664"/>
      <c r="AO82" s="147"/>
      <c r="AP82" s="29"/>
      <c r="AQ82" s="434"/>
    </row>
    <row r="83" spans="1:43" ht="27" customHeight="1" x14ac:dyDescent="0.2">
      <c r="A83" s="24"/>
      <c r="K83" s="25"/>
      <c r="L83" s="8"/>
      <c r="M83" s="8"/>
      <c r="N83" s="8"/>
      <c r="O83" s="1010"/>
      <c r="P83" s="25"/>
      <c r="Q83" s="27"/>
      <c r="R83" s="30"/>
      <c r="S83" s="25"/>
      <c r="T83" s="25"/>
      <c r="U83" s="25"/>
      <c r="V83" s="31"/>
      <c r="W83" s="28"/>
      <c r="X83" s="1664"/>
      <c r="AO83" s="147"/>
      <c r="AP83" s="29"/>
      <c r="AQ83" s="434"/>
    </row>
    <row r="84" spans="1:43" ht="27" customHeight="1" x14ac:dyDescent="0.2">
      <c r="A84" s="24"/>
      <c r="K84" s="25"/>
      <c r="L84" s="8"/>
      <c r="M84" s="8"/>
      <c r="N84" s="8"/>
      <c r="O84" s="1010"/>
      <c r="P84" s="25"/>
      <c r="Q84" s="27"/>
      <c r="R84" s="30"/>
      <c r="S84" s="25"/>
      <c r="T84" s="25"/>
      <c r="U84" s="25"/>
      <c r="V84" s="31"/>
      <c r="W84" s="28"/>
      <c r="X84" s="1664"/>
      <c r="AO84" s="147"/>
      <c r="AP84" s="29"/>
      <c r="AQ84" s="434"/>
    </row>
    <row r="85" spans="1:43" ht="27" customHeight="1" x14ac:dyDescent="0.2">
      <c r="A85" s="24"/>
      <c r="K85" s="25"/>
      <c r="L85" s="8"/>
      <c r="M85" s="8"/>
      <c r="N85" s="8"/>
      <c r="O85" s="1010"/>
      <c r="P85" s="25"/>
      <c r="Q85" s="27"/>
      <c r="R85" s="30"/>
      <c r="S85" s="25"/>
      <c r="T85" s="25"/>
      <c r="U85" s="25"/>
      <c r="V85" s="31"/>
      <c r="W85" s="28"/>
      <c r="X85" s="1664"/>
      <c r="AO85" s="147"/>
      <c r="AP85" s="29"/>
      <c r="AQ85" s="434"/>
    </row>
    <row r="86" spans="1:43" ht="27" customHeight="1" x14ac:dyDescent="0.2">
      <c r="A86" s="24"/>
      <c r="K86" s="25"/>
      <c r="L86" s="8"/>
      <c r="M86" s="8"/>
      <c r="N86" s="8"/>
      <c r="O86" s="1010"/>
      <c r="P86" s="25"/>
      <c r="Q86" s="27"/>
      <c r="R86" s="30"/>
      <c r="S86" s="25"/>
      <c r="T86" s="25"/>
      <c r="U86" s="25"/>
      <c r="V86" s="31"/>
      <c r="W86" s="28"/>
      <c r="X86" s="1664"/>
      <c r="AO86" s="147"/>
      <c r="AP86" s="29"/>
      <c r="AQ86" s="434"/>
    </row>
    <row r="87" spans="1:43" ht="27" customHeight="1" x14ac:dyDescent="0.2">
      <c r="A87" s="24"/>
      <c r="K87" s="25"/>
      <c r="L87" s="8"/>
      <c r="M87" s="8"/>
      <c r="N87" s="8"/>
      <c r="O87" s="1010"/>
      <c r="P87" s="25"/>
      <c r="Q87" s="27"/>
      <c r="R87" s="30"/>
      <c r="S87" s="25"/>
      <c r="T87" s="25"/>
      <c r="U87" s="25"/>
      <c r="V87" s="31"/>
      <c r="W87" s="28"/>
      <c r="X87" s="1664"/>
      <c r="AO87" s="147"/>
      <c r="AP87" s="29"/>
      <c r="AQ87" s="434"/>
    </row>
    <row r="88" spans="1:43" ht="27" customHeight="1" x14ac:dyDescent="0.2">
      <c r="A88" s="24"/>
      <c r="K88" s="25"/>
      <c r="L88" s="8"/>
      <c r="M88" s="8"/>
      <c r="N88" s="8"/>
      <c r="O88" s="1010"/>
      <c r="P88" s="25"/>
      <c r="Q88" s="27"/>
      <c r="R88" s="30"/>
      <c r="S88" s="25"/>
      <c r="T88" s="25"/>
      <c r="U88" s="25"/>
      <c r="V88" s="31"/>
      <c r="W88" s="28"/>
      <c r="X88" s="1664"/>
      <c r="AO88" s="147"/>
      <c r="AP88" s="29"/>
      <c r="AQ88" s="434"/>
    </row>
    <row r="89" spans="1:43" ht="27" customHeight="1" x14ac:dyDescent="0.2">
      <c r="A89" s="24"/>
      <c r="K89" s="25"/>
      <c r="L89" s="8"/>
      <c r="M89" s="8"/>
      <c r="N89" s="8"/>
      <c r="O89" s="1010"/>
      <c r="P89" s="25"/>
      <c r="Q89" s="27"/>
      <c r="R89" s="30"/>
      <c r="S89" s="25"/>
      <c r="T89" s="25"/>
      <c r="U89" s="25"/>
      <c r="V89" s="31"/>
      <c r="W89" s="28"/>
      <c r="X89" s="1664"/>
      <c r="AO89" s="147"/>
      <c r="AP89" s="29"/>
      <c r="AQ89" s="434"/>
    </row>
    <row r="90" spans="1:43" ht="27" customHeight="1" x14ac:dyDescent="0.2">
      <c r="A90" s="24"/>
      <c r="K90" s="25"/>
      <c r="L90" s="8"/>
      <c r="M90" s="8"/>
      <c r="N90" s="8"/>
      <c r="O90" s="1010"/>
      <c r="P90" s="25"/>
      <c r="Q90" s="27"/>
      <c r="R90" s="30"/>
      <c r="S90" s="25"/>
      <c r="T90" s="25"/>
      <c r="U90" s="25"/>
      <c r="V90" s="31"/>
      <c r="W90" s="28"/>
      <c r="X90" s="1664"/>
      <c r="AO90" s="147"/>
      <c r="AP90" s="29"/>
      <c r="AQ90" s="434"/>
    </row>
    <row r="91" spans="1:43" ht="27" customHeight="1" x14ac:dyDescent="0.2">
      <c r="A91" s="24"/>
      <c r="K91" s="25"/>
      <c r="L91" s="8"/>
      <c r="M91" s="8"/>
      <c r="N91" s="8"/>
      <c r="O91" s="1010"/>
      <c r="P91" s="25"/>
      <c r="Q91" s="27"/>
      <c r="R91" s="30"/>
      <c r="S91" s="25"/>
      <c r="T91" s="25"/>
      <c r="U91" s="25"/>
      <c r="V91" s="31"/>
      <c r="W91" s="28"/>
      <c r="X91" s="1664"/>
      <c r="AO91" s="147"/>
      <c r="AP91" s="29"/>
      <c r="AQ91" s="434"/>
    </row>
    <row r="92" spans="1:43" ht="27" customHeight="1" x14ac:dyDescent="0.2">
      <c r="A92" s="24"/>
      <c r="K92" s="25"/>
      <c r="L92" s="8"/>
      <c r="M92" s="8"/>
      <c r="N92" s="8"/>
      <c r="O92" s="1010"/>
      <c r="P92" s="25"/>
      <c r="Q92" s="27"/>
      <c r="R92" s="30"/>
      <c r="S92" s="25"/>
      <c r="T92" s="25"/>
      <c r="U92" s="25"/>
      <c r="V92" s="31"/>
      <c r="W92" s="28"/>
      <c r="X92" s="1664"/>
      <c r="AO92" s="147"/>
      <c r="AP92" s="29"/>
      <c r="AQ92" s="434"/>
    </row>
    <row r="93" spans="1:43" ht="27" customHeight="1" x14ac:dyDescent="0.2">
      <c r="A93" s="24"/>
      <c r="K93" s="25"/>
      <c r="L93" s="8"/>
      <c r="M93" s="8"/>
      <c r="N93" s="8"/>
      <c r="O93" s="1010"/>
      <c r="P93" s="25"/>
      <c r="Q93" s="27"/>
      <c r="R93" s="30"/>
      <c r="S93" s="25"/>
      <c r="T93" s="25"/>
      <c r="U93" s="25"/>
      <c r="V93" s="31"/>
      <c r="W93" s="28"/>
      <c r="X93" s="1664"/>
      <c r="AO93" s="147"/>
      <c r="AP93" s="29"/>
      <c r="AQ93" s="434"/>
    </row>
    <row r="94" spans="1:43" ht="27" customHeight="1" x14ac:dyDescent="0.2">
      <c r="A94" s="24"/>
      <c r="K94" s="25"/>
      <c r="L94" s="8"/>
      <c r="M94" s="8"/>
      <c r="N94" s="8"/>
      <c r="O94" s="1010"/>
      <c r="P94" s="25"/>
      <c r="Q94" s="27"/>
      <c r="R94" s="30"/>
      <c r="S94" s="25"/>
      <c r="T94" s="25"/>
      <c r="U94" s="25"/>
      <c r="V94" s="31"/>
      <c r="W94" s="28"/>
      <c r="X94" s="1664"/>
      <c r="AO94" s="147"/>
      <c r="AP94" s="29"/>
      <c r="AQ94" s="434"/>
    </row>
    <row r="95" spans="1:43" ht="27" customHeight="1" x14ac:dyDescent="0.2">
      <c r="A95" s="24"/>
      <c r="K95" s="25"/>
      <c r="L95" s="8"/>
      <c r="M95" s="8"/>
      <c r="N95" s="8"/>
      <c r="O95" s="1010"/>
      <c r="P95" s="25"/>
      <c r="Q95" s="27"/>
      <c r="R95" s="30"/>
      <c r="S95" s="25"/>
      <c r="T95" s="25"/>
      <c r="U95" s="25"/>
      <c r="V95" s="31"/>
      <c r="W95" s="28"/>
      <c r="X95" s="1664"/>
      <c r="AO95" s="147"/>
      <c r="AP95" s="29"/>
      <c r="AQ95" s="434"/>
    </row>
    <row r="96" spans="1:43" ht="27" customHeight="1" x14ac:dyDescent="0.2">
      <c r="A96" s="24"/>
      <c r="K96" s="25"/>
      <c r="L96" s="8"/>
      <c r="M96" s="8"/>
      <c r="N96" s="8"/>
      <c r="O96" s="1010"/>
      <c r="P96" s="25"/>
      <c r="Q96" s="27"/>
      <c r="R96" s="30"/>
      <c r="S96" s="25"/>
      <c r="T96" s="25"/>
      <c r="U96" s="25"/>
      <c r="V96" s="31"/>
      <c r="W96" s="28"/>
      <c r="X96" s="1664"/>
      <c r="AO96" s="147"/>
      <c r="AP96" s="29"/>
      <c r="AQ96" s="434"/>
    </row>
    <row r="97" spans="1:43" ht="27" customHeight="1" x14ac:dyDescent="0.2">
      <c r="A97" s="24"/>
      <c r="K97" s="25"/>
      <c r="L97" s="8"/>
      <c r="M97" s="8"/>
      <c r="N97" s="8"/>
      <c r="O97" s="1010"/>
      <c r="P97" s="25"/>
      <c r="Q97" s="27"/>
      <c r="R97" s="30"/>
      <c r="S97" s="25"/>
      <c r="T97" s="25"/>
      <c r="U97" s="25"/>
      <c r="V97" s="31"/>
      <c r="W97" s="28"/>
      <c r="X97" s="1664"/>
      <c r="AO97" s="147"/>
      <c r="AP97" s="29"/>
      <c r="AQ97" s="434"/>
    </row>
    <row r="98" spans="1:43" ht="27" customHeight="1" x14ac:dyDescent="0.2">
      <c r="A98" s="24"/>
      <c r="K98" s="25"/>
      <c r="L98" s="8"/>
      <c r="M98" s="8"/>
      <c r="N98" s="8"/>
      <c r="O98" s="1010"/>
      <c r="P98" s="25"/>
      <c r="Q98" s="27"/>
      <c r="R98" s="30"/>
      <c r="S98" s="25"/>
      <c r="T98" s="25"/>
      <c r="U98" s="25"/>
      <c r="V98" s="31"/>
      <c r="W98" s="28"/>
      <c r="X98" s="1664"/>
      <c r="AO98" s="147"/>
      <c r="AP98" s="29"/>
      <c r="AQ98" s="434"/>
    </row>
    <row r="99" spans="1:43" ht="27" customHeight="1" x14ac:dyDescent="0.2">
      <c r="A99" s="24"/>
      <c r="K99" s="25"/>
      <c r="L99" s="8"/>
      <c r="M99" s="8"/>
      <c r="N99" s="8"/>
      <c r="O99" s="1010"/>
      <c r="P99" s="25"/>
      <c r="Q99" s="27"/>
      <c r="R99" s="30"/>
      <c r="S99" s="25"/>
      <c r="T99" s="25"/>
      <c r="U99" s="25"/>
      <c r="V99" s="31"/>
      <c r="W99" s="28"/>
      <c r="X99" s="1664"/>
      <c r="AO99" s="147"/>
      <c r="AP99" s="29"/>
      <c r="AQ99" s="434"/>
    </row>
    <row r="100" spans="1:43" ht="27" customHeight="1" x14ac:dyDescent="0.2">
      <c r="A100" s="24"/>
      <c r="K100" s="25"/>
      <c r="L100" s="8"/>
      <c r="M100" s="8"/>
      <c r="N100" s="8"/>
      <c r="O100" s="1010"/>
      <c r="P100" s="25"/>
      <c r="Q100" s="27"/>
      <c r="R100" s="30"/>
      <c r="S100" s="25"/>
      <c r="T100" s="25"/>
      <c r="U100" s="25"/>
      <c r="V100" s="31"/>
      <c r="W100" s="28"/>
      <c r="X100" s="1664"/>
      <c r="AO100" s="147"/>
      <c r="AP100" s="29"/>
      <c r="AQ100" s="434"/>
    </row>
    <row r="101" spans="1:43" ht="27" customHeight="1" x14ac:dyDescent="0.2">
      <c r="A101" s="24"/>
      <c r="K101" s="25"/>
      <c r="L101" s="8"/>
      <c r="M101" s="8"/>
      <c r="N101" s="8"/>
      <c r="O101" s="1010"/>
      <c r="P101" s="25"/>
      <c r="Q101" s="27"/>
      <c r="R101" s="30"/>
      <c r="S101" s="25"/>
      <c r="T101" s="25"/>
      <c r="U101" s="25"/>
      <c r="V101" s="31"/>
      <c r="W101" s="28"/>
      <c r="X101" s="1664"/>
      <c r="AO101" s="147"/>
      <c r="AP101" s="29"/>
      <c r="AQ101" s="434"/>
    </row>
    <row r="102" spans="1:43" ht="27" customHeight="1" x14ac:dyDescent="0.2">
      <c r="A102" s="24"/>
      <c r="K102" s="25"/>
      <c r="L102" s="8"/>
      <c r="M102" s="8"/>
      <c r="N102" s="8"/>
      <c r="O102" s="1010"/>
      <c r="P102" s="25"/>
      <c r="Q102" s="27"/>
      <c r="R102" s="30"/>
      <c r="S102" s="25"/>
      <c r="T102" s="25"/>
      <c r="U102" s="25"/>
      <c r="V102" s="31"/>
      <c r="W102" s="28"/>
      <c r="X102" s="1664"/>
      <c r="AO102" s="147"/>
      <c r="AP102" s="29"/>
      <c r="AQ102" s="434"/>
    </row>
    <row r="103" spans="1:43" ht="27" customHeight="1" x14ac:dyDescent="0.2">
      <c r="A103" s="24"/>
      <c r="K103" s="25"/>
      <c r="L103" s="8"/>
      <c r="M103" s="8"/>
      <c r="N103" s="8"/>
      <c r="O103" s="1010"/>
      <c r="P103" s="25"/>
      <c r="Q103" s="27"/>
      <c r="R103" s="30"/>
      <c r="S103" s="25"/>
      <c r="T103" s="25"/>
      <c r="U103" s="25"/>
      <c r="V103" s="31"/>
      <c r="W103" s="28"/>
      <c r="X103" s="1664"/>
      <c r="AO103" s="147"/>
      <c r="AP103" s="29"/>
      <c r="AQ103" s="434"/>
    </row>
    <row r="104" spans="1:43" ht="27" customHeight="1" x14ac:dyDescent="0.2">
      <c r="A104" s="24"/>
      <c r="K104" s="25"/>
      <c r="L104" s="8"/>
      <c r="M104" s="8"/>
      <c r="N104" s="8"/>
      <c r="O104" s="1010"/>
      <c r="P104" s="25"/>
      <c r="Q104" s="27"/>
      <c r="R104" s="30"/>
      <c r="S104" s="25"/>
      <c r="T104" s="25"/>
      <c r="U104" s="25"/>
      <c r="V104" s="31"/>
      <c r="W104" s="28"/>
      <c r="X104" s="1664"/>
      <c r="AO104" s="147"/>
      <c r="AP104" s="29"/>
      <c r="AQ104" s="434"/>
    </row>
    <row r="105" spans="1:43" ht="27" customHeight="1" x14ac:dyDescent="0.2">
      <c r="A105" s="24"/>
      <c r="K105" s="25"/>
      <c r="L105" s="8"/>
      <c r="M105" s="8"/>
      <c r="N105" s="8"/>
      <c r="O105" s="1010"/>
      <c r="P105" s="25"/>
      <c r="Q105" s="27"/>
      <c r="R105" s="30"/>
      <c r="S105" s="25"/>
      <c r="T105" s="25"/>
      <c r="U105" s="25"/>
      <c r="V105" s="31"/>
      <c r="W105" s="28"/>
      <c r="X105" s="1664"/>
      <c r="AO105" s="147"/>
      <c r="AP105" s="29"/>
      <c r="AQ105" s="434"/>
    </row>
    <row r="106" spans="1:43" ht="27" customHeight="1" x14ac:dyDescent="0.2">
      <c r="A106" s="24"/>
      <c r="K106" s="25"/>
      <c r="L106" s="8"/>
      <c r="M106" s="8"/>
      <c r="N106" s="8"/>
      <c r="O106" s="1010"/>
      <c r="P106" s="25"/>
      <c r="Q106" s="27"/>
      <c r="R106" s="30"/>
      <c r="S106" s="25"/>
      <c r="T106" s="25"/>
      <c r="U106" s="25"/>
      <c r="V106" s="31"/>
      <c r="W106" s="28"/>
      <c r="X106" s="1664"/>
      <c r="AO106" s="147"/>
      <c r="AP106" s="29"/>
      <c r="AQ106" s="434"/>
    </row>
    <row r="107" spans="1:43" ht="27" customHeight="1" x14ac:dyDescent="0.2">
      <c r="A107" s="24"/>
      <c r="K107" s="25"/>
      <c r="L107" s="8"/>
      <c r="M107" s="8"/>
      <c r="N107" s="8"/>
      <c r="O107" s="1010"/>
      <c r="P107" s="25"/>
      <c r="Q107" s="27"/>
      <c r="R107" s="30"/>
      <c r="S107" s="25"/>
      <c r="T107" s="25"/>
      <c r="U107" s="25"/>
      <c r="V107" s="31"/>
      <c r="W107" s="28"/>
      <c r="X107" s="1664"/>
      <c r="AO107" s="147"/>
      <c r="AP107" s="29"/>
      <c r="AQ107" s="434"/>
    </row>
    <row r="108" spans="1:43" ht="27" customHeight="1" x14ac:dyDescent="0.2">
      <c r="A108" s="24"/>
      <c r="K108" s="25"/>
      <c r="L108" s="8"/>
      <c r="M108" s="8"/>
      <c r="N108" s="8"/>
      <c r="O108" s="1010"/>
      <c r="P108" s="25"/>
      <c r="Q108" s="27"/>
      <c r="R108" s="30"/>
      <c r="S108" s="25"/>
      <c r="T108" s="25"/>
      <c r="U108" s="25"/>
      <c r="V108" s="31"/>
      <c r="W108" s="28"/>
      <c r="X108" s="1664"/>
      <c r="AO108" s="147"/>
      <c r="AP108" s="29"/>
      <c r="AQ108" s="434"/>
    </row>
    <row r="109" spans="1:43" ht="27" customHeight="1" x14ac:dyDescent="0.2">
      <c r="A109" s="24"/>
      <c r="K109" s="25"/>
      <c r="L109" s="8"/>
      <c r="M109" s="8"/>
      <c r="N109" s="8"/>
      <c r="O109" s="1010"/>
      <c r="P109" s="25"/>
      <c r="Q109" s="27"/>
      <c r="R109" s="30"/>
      <c r="S109" s="25"/>
      <c r="T109" s="25"/>
      <c r="U109" s="25"/>
      <c r="V109" s="31"/>
      <c r="W109" s="28"/>
      <c r="X109" s="1664"/>
      <c r="AO109" s="147"/>
      <c r="AP109" s="29"/>
      <c r="AQ109" s="434"/>
    </row>
    <row r="110" spans="1:43" ht="27" customHeight="1" x14ac:dyDescent="0.2">
      <c r="A110" s="24"/>
      <c r="K110" s="25"/>
      <c r="L110" s="8"/>
      <c r="M110" s="8"/>
      <c r="N110" s="8"/>
      <c r="O110" s="1010"/>
      <c r="P110" s="25"/>
      <c r="Q110" s="27"/>
      <c r="R110" s="30"/>
      <c r="S110" s="25"/>
      <c r="T110" s="25"/>
      <c r="U110" s="25"/>
      <c r="V110" s="31"/>
      <c r="W110" s="28"/>
      <c r="X110" s="1664"/>
      <c r="AO110" s="147"/>
      <c r="AP110" s="29"/>
      <c r="AQ110" s="434"/>
    </row>
    <row r="111" spans="1:43" ht="27" customHeight="1" x14ac:dyDescent="0.2">
      <c r="A111" s="24"/>
      <c r="K111" s="25"/>
      <c r="L111" s="8"/>
      <c r="M111" s="8"/>
      <c r="N111" s="8"/>
      <c r="O111" s="1010"/>
      <c r="P111" s="25"/>
      <c r="Q111" s="27"/>
      <c r="R111" s="30"/>
      <c r="S111" s="25"/>
      <c r="T111" s="25"/>
      <c r="U111" s="25"/>
      <c r="V111" s="31"/>
      <c r="W111" s="28"/>
      <c r="X111" s="1664"/>
      <c r="AO111" s="147"/>
      <c r="AP111" s="29"/>
      <c r="AQ111" s="434"/>
    </row>
    <row r="112" spans="1:43" ht="27" customHeight="1" x14ac:dyDescent="0.2">
      <c r="A112" s="24"/>
      <c r="K112" s="25"/>
      <c r="L112" s="8"/>
      <c r="M112" s="8"/>
      <c r="N112" s="8"/>
      <c r="O112" s="1010"/>
      <c r="P112" s="25"/>
      <c r="Q112" s="27"/>
      <c r="R112" s="30"/>
      <c r="S112" s="25"/>
      <c r="T112" s="25"/>
      <c r="U112" s="25"/>
      <c r="V112" s="31"/>
      <c r="W112" s="28"/>
      <c r="X112" s="1664"/>
      <c r="AO112" s="147"/>
      <c r="AP112" s="29"/>
      <c r="AQ112" s="434"/>
    </row>
    <row r="113" spans="1:43" ht="27" customHeight="1" x14ac:dyDescent="0.2">
      <c r="A113" s="24"/>
      <c r="K113" s="25"/>
      <c r="L113" s="8"/>
      <c r="M113" s="8"/>
      <c r="N113" s="8"/>
      <c r="O113" s="1010"/>
      <c r="P113" s="25"/>
      <c r="Q113" s="27"/>
      <c r="R113" s="30"/>
      <c r="S113" s="25"/>
      <c r="T113" s="25"/>
      <c r="U113" s="25"/>
      <c r="V113" s="31"/>
      <c r="W113" s="28"/>
      <c r="X113" s="1664"/>
      <c r="AO113" s="147"/>
      <c r="AP113" s="29"/>
      <c r="AQ113" s="434"/>
    </row>
    <row r="114" spans="1:43" ht="27" customHeight="1" x14ac:dyDescent="0.2">
      <c r="A114" s="24"/>
      <c r="K114" s="25"/>
      <c r="L114" s="8"/>
      <c r="M114" s="8"/>
      <c r="N114" s="8"/>
      <c r="O114" s="1010"/>
      <c r="P114" s="25"/>
      <c r="Q114" s="27"/>
      <c r="R114" s="30"/>
      <c r="S114" s="25"/>
      <c r="T114" s="25"/>
      <c r="U114" s="25"/>
      <c r="V114" s="31"/>
      <c r="W114" s="28"/>
      <c r="X114" s="1664"/>
      <c r="AO114" s="147"/>
      <c r="AP114" s="29"/>
      <c r="AQ114" s="434"/>
    </row>
    <row r="115" spans="1:43" ht="27" customHeight="1" x14ac:dyDescent="0.2">
      <c r="A115" s="24"/>
      <c r="K115" s="25"/>
      <c r="L115" s="8"/>
      <c r="M115" s="8"/>
      <c r="N115" s="8"/>
      <c r="O115" s="1010"/>
      <c r="P115" s="25"/>
      <c r="Q115" s="27"/>
      <c r="R115" s="30"/>
      <c r="S115" s="25"/>
      <c r="T115" s="25"/>
      <c r="U115" s="25"/>
      <c r="V115" s="31"/>
      <c r="W115" s="28"/>
      <c r="X115" s="1664"/>
      <c r="AO115" s="147"/>
      <c r="AP115" s="29"/>
      <c r="AQ115" s="434"/>
    </row>
    <row r="116" spans="1:43" ht="27" customHeight="1" x14ac:dyDescent="0.2">
      <c r="A116" s="24"/>
      <c r="K116" s="25"/>
      <c r="L116" s="8"/>
      <c r="M116" s="8"/>
      <c r="N116" s="8"/>
      <c r="O116" s="1010"/>
      <c r="P116" s="25"/>
      <c r="Q116" s="27"/>
      <c r="R116" s="30"/>
      <c r="S116" s="25"/>
      <c r="T116" s="25"/>
      <c r="U116" s="25"/>
      <c r="V116" s="31"/>
      <c r="W116" s="28"/>
      <c r="X116" s="1664"/>
      <c r="AO116" s="147"/>
      <c r="AP116" s="29"/>
      <c r="AQ116" s="434"/>
    </row>
    <row r="117" spans="1:43" ht="27" customHeight="1" x14ac:dyDescent="0.2">
      <c r="A117" s="24"/>
      <c r="K117" s="25"/>
      <c r="L117" s="8"/>
      <c r="M117" s="8"/>
      <c r="N117" s="8"/>
      <c r="O117" s="1010"/>
      <c r="P117" s="25"/>
      <c r="Q117" s="27"/>
      <c r="R117" s="30"/>
      <c r="S117" s="25"/>
      <c r="T117" s="25"/>
      <c r="U117" s="25"/>
      <c r="V117" s="31"/>
      <c r="W117" s="28"/>
      <c r="X117" s="1664"/>
      <c r="AO117" s="147"/>
      <c r="AP117" s="29"/>
      <c r="AQ117" s="434"/>
    </row>
    <row r="118" spans="1:43" ht="27" customHeight="1" x14ac:dyDescent="0.2">
      <c r="A118" s="24"/>
      <c r="K118" s="25"/>
      <c r="L118" s="8"/>
      <c r="M118" s="8"/>
      <c r="N118" s="8"/>
      <c r="O118" s="1010"/>
      <c r="P118" s="25"/>
      <c r="Q118" s="27"/>
      <c r="R118" s="30"/>
      <c r="S118" s="25"/>
      <c r="T118" s="25"/>
      <c r="U118" s="25"/>
      <c r="V118" s="31"/>
      <c r="W118" s="28"/>
      <c r="X118" s="1664"/>
      <c r="AO118" s="147"/>
      <c r="AP118" s="29"/>
      <c r="AQ118" s="434"/>
    </row>
    <row r="119" spans="1:43" ht="27" customHeight="1" x14ac:dyDescent="0.2">
      <c r="A119" s="24"/>
      <c r="K119" s="25"/>
      <c r="L119" s="8"/>
      <c r="M119" s="8"/>
      <c r="N119" s="8"/>
      <c r="O119" s="1010"/>
      <c r="P119" s="25"/>
      <c r="Q119" s="27"/>
      <c r="R119" s="30"/>
      <c r="S119" s="25"/>
      <c r="T119" s="25"/>
      <c r="U119" s="25"/>
      <c r="V119" s="31"/>
      <c r="W119" s="28"/>
      <c r="X119" s="1664"/>
      <c r="AO119" s="147"/>
      <c r="AP119" s="29"/>
      <c r="AQ119" s="434"/>
    </row>
    <row r="120" spans="1:43" ht="27" customHeight="1" x14ac:dyDescent="0.2">
      <c r="A120" s="24"/>
      <c r="K120" s="25"/>
      <c r="L120" s="8"/>
      <c r="M120" s="8"/>
      <c r="N120" s="8"/>
      <c r="O120" s="1010"/>
      <c r="P120" s="25"/>
      <c r="Q120" s="27"/>
      <c r="R120" s="30"/>
      <c r="S120" s="25"/>
      <c r="T120" s="25"/>
      <c r="U120" s="25"/>
      <c r="V120" s="31"/>
      <c r="W120" s="28"/>
      <c r="X120" s="1664"/>
      <c r="AO120" s="147"/>
      <c r="AP120" s="29"/>
      <c r="AQ120" s="434"/>
    </row>
    <row r="121" spans="1:43" ht="27" customHeight="1" x14ac:dyDescent="0.2">
      <c r="A121" s="24"/>
      <c r="K121" s="25"/>
      <c r="L121" s="8"/>
      <c r="M121" s="8"/>
      <c r="N121" s="8"/>
      <c r="O121" s="1010"/>
      <c r="P121" s="25"/>
      <c r="Q121" s="27"/>
      <c r="R121" s="30"/>
      <c r="S121" s="25"/>
      <c r="T121" s="25"/>
      <c r="U121" s="25"/>
      <c r="V121" s="31"/>
      <c r="W121" s="28"/>
      <c r="X121" s="1664"/>
      <c r="AO121" s="147"/>
      <c r="AP121" s="29"/>
      <c r="AQ121" s="434"/>
    </row>
    <row r="122" spans="1:43" ht="27" customHeight="1" x14ac:dyDescent="0.2">
      <c r="A122" s="24"/>
      <c r="K122" s="25"/>
      <c r="L122" s="8"/>
      <c r="M122" s="8"/>
      <c r="N122" s="8"/>
      <c r="O122" s="1010"/>
      <c r="P122" s="25"/>
      <c r="Q122" s="27"/>
      <c r="R122" s="30"/>
      <c r="S122" s="25"/>
      <c r="T122" s="25"/>
      <c r="U122" s="25"/>
      <c r="V122" s="31"/>
      <c r="W122" s="28"/>
      <c r="X122" s="1664"/>
      <c r="AO122" s="147"/>
      <c r="AP122" s="29"/>
      <c r="AQ122" s="434"/>
    </row>
    <row r="123" spans="1:43" ht="27" customHeight="1" x14ac:dyDescent="0.2">
      <c r="A123" s="24"/>
      <c r="K123" s="25"/>
      <c r="L123" s="8"/>
      <c r="M123" s="8"/>
      <c r="N123" s="8"/>
      <c r="O123" s="1010"/>
      <c r="P123" s="25"/>
      <c r="Q123" s="27"/>
      <c r="R123" s="30"/>
      <c r="S123" s="25"/>
      <c r="T123" s="25"/>
      <c r="U123" s="25"/>
      <c r="V123" s="31"/>
      <c r="W123" s="28"/>
      <c r="X123" s="1664"/>
      <c r="AO123" s="147"/>
      <c r="AP123" s="29"/>
      <c r="AQ123" s="434"/>
    </row>
    <row r="124" spans="1:43" ht="27" customHeight="1" x14ac:dyDescent="0.2">
      <c r="A124" s="24"/>
      <c r="K124" s="25"/>
      <c r="L124" s="8"/>
      <c r="M124" s="8"/>
      <c r="N124" s="8"/>
      <c r="O124" s="1010"/>
      <c r="P124" s="25"/>
      <c r="Q124" s="27"/>
      <c r="R124" s="30"/>
      <c r="S124" s="25"/>
      <c r="T124" s="25"/>
      <c r="U124" s="25"/>
      <c r="V124" s="31"/>
      <c r="W124" s="28"/>
      <c r="X124" s="1664"/>
      <c r="AO124" s="147"/>
      <c r="AP124" s="29"/>
      <c r="AQ124" s="434"/>
    </row>
    <row r="125" spans="1:43" ht="27" customHeight="1" x14ac:dyDescent="0.2">
      <c r="A125" s="24"/>
      <c r="K125" s="25"/>
      <c r="L125" s="8"/>
      <c r="M125" s="8"/>
      <c r="N125" s="8"/>
      <c r="O125" s="1010"/>
      <c r="P125" s="25"/>
      <c r="Q125" s="27"/>
      <c r="R125" s="30"/>
      <c r="S125" s="25"/>
      <c r="T125" s="25"/>
      <c r="U125" s="25"/>
      <c r="V125" s="31"/>
      <c r="W125" s="28"/>
      <c r="X125" s="1664"/>
      <c r="AO125" s="147"/>
      <c r="AP125" s="29"/>
      <c r="AQ125" s="434"/>
    </row>
    <row r="126" spans="1:43" ht="27" customHeight="1" x14ac:dyDescent="0.2">
      <c r="A126" s="24"/>
      <c r="K126" s="25"/>
      <c r="L126" s="8"/>
      <c r="M126" s="8"/>
      <c r="N126" s="8"/>
      <c r="O126" s="1010"/>
      <c r="P126" s="25"/>
      <c r="Q126" s="27"/>
      <c r="R126" s="30"/>
      <c r="S126" s="25"/>
      <c r="T126" s="25"/>
      <c r="U126" s="25"/>
      <c r="V126" s="31"/>
      <c r="W126" s="28"/>
      <c r="X126" s="1664"/>
      <c r="AO126" s="147"/>
      <c r="AP126" s="29"/>
      <c r="AQ126" s="434"/>
    </row>
    <row r="127" spans="1:43" ht="27" customHeight="1" x14ac:dyDescent="0.2">
      <c r="A127" s="24"/>
      <c r="K127" s="25"/>
      <c r="L127" s="8"/>
      <c r="M127" s="8"/>
      <c r="N127" s="8"/>
      <c r="O127" s="1010"/>
      <c r="P127" s="25"/>
      <c r="Q127" s="27"/>
      <c r="R127" s="30"/>
      <c r="S127" s="25"/>
      <c r="T127" s="25"/>
      <c r="U127" s="25"/>
      <c r="V127" s="31"/>
      <c r="W127" s="28"/>
      <c r="X127" s="1664"/>
      <c r="AO127" s="147"/>
      <c r="AP127" s="29"/>
      <c r="AQ127" s="434"/>
    </row>
    <row r="128" spans="1:43" ht="27" customHeight="1" x14ac:dyDescent="0.2">
      <c r="A128" s="24"/>
      <c r="K128" s="25"/>
      <c r="L128" s="8"/>
      <c r="M128" s="8"/>
      <c r="N128" s="8"/>
      <c r="O128" s="1010"/>
      <c r="P128" s="25"/>
      <c r="Q128" s="27"/>
      <c r="R128" s="30"/>
      <c r="S128" s="25"/>
      <c r="T128" s="25"/>
      <c r="U128" s="25"/>
      <c r="V128" s="31"/>
      <c r="W128" s="28"/>
      <c r="X128" s="1664"/>
      <c r="AO128" s="147"/>
      <c r="AP128" s="29"/>
      <c r="AQ128" s="434"/>
    </row>
    <row r="129" spans="1:43" ht="27" customHeight="1" x14ac:dyDescent="0.2">
      <c r="A129" s="24"/>
      <c r="K129" s="25"/>
      <c r="L129" s="8"/>
      <c r="M129" s="8"/>
      <c r="N129" s="8"/>
      <c r="O129" s="1010"/>
      <c r="P129" s="25"/>
      <c r="Q129" s="27"/>
      <c r="R129" s="30"/>
      <c r="S129" s="25"/>
      <c r="T129" s="25"/>
      <c r="U129" s="25"/>
      <c r="V129" s="31"/>
      <c r="W129" s="28"/>
      <c r="X129" s="1664"/>
      <c r="AO129" s="147"/>
      <c r="AP129" s="29"/>
      <c r="AQ129" s="434"/>
    </row>
    <row r="130" spans="1:43" ht="27" customHeight="1" x14ac:dyDescent="0.2">
      <c r="A130" s="24"/>
      <c r="K130" s="25"/>
      <c r="L130" s="8"/>
      <c r="M130" s="8"/>
      <c r="N130" s="8"/>
      <c r="O130" s="1010"/>
      <c r="P130" s="25"/>
      <c r="Q130" s="27"/>
      <c r="R130" s="30"/>
      <c r="S130" s="25"/>
      <c r="T130" s="25"/>
      <c r="U130" s="25"/>
      <c r="V130" s="31"/>
      <c r="W130" s="28"/>
      <c r="X130" s="1664"/>
      <c r="AO130" s="147"/>
      <c r="AP130" s="29"/>
      <c r="AQ130" s="434"/>
    </row>
    <row r="131" spans="1:43" ht="27" customHeight="1" x14ac:dyDescent="0.2">
      <c r="A131" s="24"/>
      <c r="K131" s="25"/>
      <c r="L131" s="8"/>
      <c r="M131" s="8"/>
      <c r="N131" s="8"/>
      <c r="O131" s="1010"/>
      <c r="P131" s="25"/>
      <c r="Q131" s="27"/>
      <c r="R131" s="30"/>
      <c r="S131" s="25"/>
      <c r="T131" s="25"/>
      <c r="U131" s="25"/>
      <c r="V131" s="31"/>
      <c r="W131" s="28"/>
      <c r="X131" s="1664"/>
      <c r="AO131" s="147"/>
      <c r="AP131" s="29"/>
      <c r="AQ131" s="434"/>
    </row>
    <row r="132" spans="1:43" ht="27" customHeight="1" x14ac:dyDescent="0.2">
      <c r="A132" s="24"/>
      <c r="K132" s="25"/>
      <c r="L132" s="8"/>
      <c r="M132" s="8"/>
      <c r="N132" s="8"/>
      <c r="O132" s="1010"/>
      <c r="P132" s="25"/>
      <c r="Q132" s="27"/>
      <c r="R132" s="30"/>
      <c r="S132" s="25"/>
      <c r="T132" s="25"/>
      <c r="U132" s="25"/>
      <c r="V132" s="31"/>
      <c r="W132" s="28"/>
      <c r="X132" s="1664"/>
      <c r="AO132" s="147"/>
      <c r="AP132" s="29"/>
      <c r="AQ132" s="434"/>
    </row>
    <row r="133" spans="1:43" ht="27" customHeight="1" x14ac:dyDescent="0.2">
      <c r="A133" s="24"/>
      <c r="K133" s="25"/>
      <c r="L133" s="8"/>
      <c r="M133" s="8"/>
      <c r="N133" s="8"/>
      <c r="O133" s="1010"/>
      <c r="P133" s="25"/>
      <c r="Q133" s="27"/>
      <c r="R133" s="30"/>
      <c r="S133" s="25"/>
      <c r="T133" s="25"/>
      <c r="U133" s="25"/>
      <c r="V133" s="31"/>
      <c r="W133" s="28"/>
      <c r="X133" s="1664"/>
      <c r="AO133" s="147"/>
      <c r="AP133" s="29"/>
      <c r="AQ133" s="434"/>
    </row>
    <row r="134" spans="1:43" ht="27" customHeight="1" x14ac:dyDescent="0.2">
      <c r="A134" s="24"/>
      <c r="K134" s="25"/>
      <c r="L134" s="8"/>
      <c r="M134" s="8"/>
      <c r="N134" s="8"/>
      <c r="O134" s="1010"/>
      <c r="P134" s="25"/>
      <c r="Q134" s="27"/>
      <c r="R134" s="30"/>
      <c r="S134" s="25"/>
      <c r="T134" s="25"/>
      <c r="U134" s="25"/>
      <c r="V134" s="31"/>
      <c r="W134" s="28"/>
      <c r="X134" s="1664"/>
      <c r="AO134" s="147"/>
      <c r="AP134" s="29"/>
      <c r="AQ134" s="434"/>
    </row>
    <row r="135" spans="1:43" ht="27" customHeight="1" x14ac:dyDescent="0.2">
      <c r="A135" s="24"/>
      <c r="K135" s="25"/>
      <c r="L135" s="8"/>
      <c r="M135" s="8"/>
      <c r="N135" s="8"/>
      <c r="O135" s="1010"/>
      <c r="P135" s="25"/>
      <c r="Q135" s="27"/>
      <c r="R135" s="30"/>
      <c r="S135" s="25"/>
      <c r="T135" s="25"/>
      <c r="U135" s="25"/>
      <c r="V135" s="31"/>
      <c r="W135" s="28"/>
      <c r="X135" s="1664"/>
      <c r="AO135" s="147"/>
      <c r="AP135" s="29"/>
      <c r="AQ135" s="434"/>
    </row>
    <row r="136" spans="1:43" ht="27" customHeight="1" x14ac:dyDescent="0.2">
      <c r="A136" s="24"/>
      <c r="K136" s="25"/>
      <c r="L136" s="8"/>
      <c r="M136" s="8"/>
      <c r="N136" s="8"/>
      <c r="O136" s="1010"/>
      <c r="P136" s="25"/>
      <c r="Q136" s="27"/>
      <c r="R136" s="30"/>
      <c r="S136" s="25"/>
      <c r="T136" s="25"/>
      <c r="U136" s="25"/>
      <c r="V136" s="31"/>
      <c r="W136" s="28"/>
      <c r="X136" s="1664"/>
      <c r="AO136" s="147"/>
      <c r="AP136" s="29"/>
      <c r="AQ136" s="434"/>
    </row>
    <row r="137" spans="1:43" ht="27" customHeight="1" x14ac:dyDescent="0.2">
      <c r="A137" s="24"/>
      <c r="K137" s="25"/>
      <c r="L137" s="8"/>
      <c r="M137" s="8"/>
      <c r="N137" s="8"/>
      <c r="O137" s="1010"/>
      <c r="P137" s="25"/>
      <c r="Q137" s="27"/>
      <c r="R137" s="30"/>
      <c r="S137" s="25"/>
      <c r="T137" s="25"/>
      <c r="U137" s="25"/>
      <c r="V137" s="31"/>
      <c r="W137" s="28"/>
      <c r="X137" s="1664"/>
      <c r="AO137" s="147"/>
      <c r="AP137" s="29"/>
      <c r="AQ137" s="434"/>
    </row>
    <row r="138" spans="1:43" ht="27" customHeight="1" x14ac:dyDescent="0.2">
      <c r="A138" s="24"/>
      <c r="K138" s="25"/>
      <c r="L138" s="8"/>
      <c r="M138" s="8"/>
      <c r="N138" s="8"/>
      <c r="O138" s="1010"/>
      <c r="P138" s="25"/>
      <c r="Q138" s="27"/>
      <c r="R138" s="30"/>
      <c r="S138" s="25"/>
      <c r="T138" s="25"/>
      <c r="U138" s="25"/>
      <c r="V138" s="31"/>
      <c r="W138" s="28"/>
      <c r="X138" s="1664"/>
      <c r="AO138" s="147"/>
      <c r="AP138" s="29"/>
      <c r="AQ138" s="434"/>
    </row>
    <row r="139" spans="1:43" ht="27" customHeight="1" x14ac:dyDescent="0.2">
      <c r="A139" s="24"/>
      <c r="K139" s="25"/>
      <c r="L139" s="8"/>
      <c r="M139" s="8"/>
      <c r="N139" s="8"/>
      <c r="O139" s="1010"/>
      <c r="P139" s="25"/>
      <c r="Q139" s="27"/>
      <c r="R139" s="30"/>
      <c r="S139" s="25"/>
      <c r="T139" s="25"/>
      <c r="U139" s="25"/>
      <c r="V139" s="31"/>
      <c r="W139" s="28"/>
      <c r="X139" s="1664"/>
      <c r="AO139" s="147"/>
      <c r="AP139" s="29"/>
      <c r="AQ139" s="434"/>
    </row>
    <row r="140" spans="1:43" ht="27" customHeight="1" x14ac:dyDescent="0.2">
      <c r="A140" s="24"/>
      <c r="K140" s="25"/>
      <c r="L140" s="8"/>
      <c r="M140" s="8"/>
      <c r="N140" s="8"/>
      <c r="O140" s="1010"/>
      <c r="P140" s="25"/>
      <c r="Q140" s="27"/>
      <c r="R140" s="30"/>
      <c r="S140" s="25"/>
      <c r="T140" s="25"/>
      <c r="U140" s="25"/>
      <c r="V140" s="31"/>
      <c r="W140" s="28"/>
      <c r="X140" s="1664"/>
      <c r="AO140" s="147"/>
      <c r="AP140" s="29"/>
      <c r="AQ140" s="434"/>
    </row>
    <row r="141" spans="1:43" ht="27" customHeight="1" x14ac:dyDescent="0.2">
      <c r="A141" s="24"/>
      <c r="K141" s="25"/>
      <c r="L141" s="8"/>
      <c r="M141" s="8"/>
      <c r="N141" s="8"/>
      <c r="O141" s="1010"/>
      <c r="P141" s="25"/>
      <c r="Q141" s="27"/>
      <c r="R141" s="30"/>
      <c r="S141" s="25"/>
      <c r="T141" s="25"/>
      <c r="U141" s="25"/>
      <c r="V141" s="31"/>
      <c r="W141" s="28"/>
      <c r="X141" s="1664"/>
      <c r="AO141" s="147"/>
      <c r="AP141" s="29"/>
      <c r="AQ141" s="434"/>
    </row>
    <row r="142" spans="1:43" ht="27" customHeight="1" x14ac:dyDescent="0.2">
      <c r="A142" s="24"/>
      <c r="K142" s="25"/>
      <c r="L142" s="8"/>
      <c r="M142" s="8"/>
      <c r="N142" s="8"/>
      <c r="O142" s="1010"/>
      <c r="P142" s="25"/>
      <c r="Q142" s="27"/>
      <c r="R142" s="30"/>
      <c r="S142" s="25"/>
      <c r="T142" s="25"/>
      <c r="U142" s="25"/>
      <c r="V142" s="31"/>
      <c r="W142" s="28"/>
      <c r="X142" s="1664"/>
      <c r="AO142" s="147"/>
      <c r="AP142" s="29"/>
      <c r="AQ142" s="434"/>
    </row>
    <row r="143" spans="1:43" ht="27" customHeight="1" x14ac:dyDescent="0.2">
      <c r="A143" s="24"/>
      <c r="K143" s="25"/>
      <c r="L143" s="8"/>
      <c r="M143" s="8"/>
      <c r="N143" s="8"/>
      <c r="O143" s="1010"/>
      <c r="P143" s="25"/>
      <c r="Q143" s="27"/>
      <c r="R143" s="30"/>
      <c r="S143" s="25"/>
      <c r="T143" s="25"/>
      <c r="U143" s="25"/>
      <c r="V143" s="31"/>
      <c r="W143" s="28"/>
      <c r="X143" s="1664"/>
      <c r="AO143" s="147"/>
      <c r="AP143" s="29"/>
      <c r="AQ143" s="434"/>
    </row>
    <row r="144" spans="1:43" ht="27" customHeight="1" x14ac:dyDescent="0.2">
      <c r="A144" s="24"/>
      <c r="K144" s="25"/>
      <c r="L144" s="8"/>
      <c r="M144" s="8"/>
      <c r="N144" s="8"/>
      <c r="O144" s="1010"/>
      <c r="P144" s="25"/>
      <c r="Q144" s="27"/>
      <c r="R144" s="30"/>
      <c r="S144" s="25"/>
      <c r="T144" s="25"/>
      <c r="U144" s="25"/>
      <c r="V144" s="31"/>
      <c r="W144" s="28"/>
      <c r="X144" s="1664"/>
      <c r="AO144" s="147"/>
      <c r="AP144" s="29"/>
      <c r="AQ144" s="434"/>
    </row>
    <row r="145" spans="1:43" ht="27" customHeight="1" x14ac:dyDescent="0.2">
      <c r="A145" s="24"/>
      <c r="K145" s="25"/>
      <c r="L145" s="8"/>
      <c r="M145" s="8"/>
      <c r="N145" s="8"/>
      <c r="O145" s="1010"/>
      <c r="P145" s="25"/>
      <c r="Q145" s="27"/>
      <c r="R145" s="30"/>
      <c r="S145" s="25"/>
      <c r="T145" s="25"/>
      <c r="U145" s="25"/>
      <c r="V145" s="31"/>
      <c r="W145" s="28"/>
      <c r="X145" s="1664"/>
      <c r="AO145" s="147"/>
      <c r="AP145" s="29"/>
      <c r="AQ145" s="434"/>
    </row>
    <row r="146" spans="1:43" ht="27" customHeight="1" x14ac:dyDescent="0.2">
      <c r="A146" s="24"/>
      <c r="K146" s="25"/>
      <c r="L146" s="8"/>
      <c r="M146" s="8"/>
      <c r="N146" s="8"/>
      <c r="O146" s="1010"/>
      <c r="P146" s="25"/>
      <c r="Q146" s="27"/>
      <c r="R146" s="30"/>
      <c r="S146" s="25"/>
      <c r="T146" s="25"/>
      <c r="U146" s="25"/>
      <c r="V146" s="31"/>
      <c r="W146" s="28"/>
      <c r="X146" s="1664"/>
      <c r="AO146" s="147"/>
      <c r="AP146" s="29"/>
      <c r="AQ146" s="434"/>
    </row>
    <row r="147" spans="1:43" ht="27" customHeight="1" x14ac:dyDescent="0.2">
      <c r="A147" s="24"/>
      <c r="K147" s="25"/>
      <c r="L147" s="8"/>
      <c r="M147" s="8"/>
      <c r="N147" s="8"/>
      <c r="O147" s="1010"/>
      <c r="P147" s="25"/>
      <c r="Q147" s="27"/>
      <c r="R147" s="30"/>
      <c r="S147" s="25"/>
      <c r="T147" s="25"/>
      <c r="U147" s="25"/>
      <c r="V147" s="31"/>
      <c r="W147" s="28"/>
      <c r="X147" s="1664"/>
      <c r="AO147" s="147"/>
      <c r="AP147" s="29"/>
      <c r="AQ147" s="434"/>
    </row>
    <row r="148" spans="1:43" ht="27" customHeight="1" x14ac:dyDescent="0.2">
      <c r="A148" s="24"/>
      <c r="K148" s="25"/>
      <c r="L148" s="8"/>
      <c r="M148" s="8"/>
      <c r="N148" s="8"/>
      <c r="O148" s="1010"/>
      <c r="P148" s="25"/>
      <c r="Q148" s="27"/>
      <c r="R148" s="30"/>
      <c r="S148" s="25"/>
      <c r="T148" s="25"/>
      <c r="U148" s="25"/>
      <c r="V148" s="31"/>
      <c r="W148" s="28"/>
      <c r="X148" s="1664"/>
      <c r="AO148" s="147"/>
      <c r="AP148" s="29"/>
      <c r="AQ148" s="434"/>
    </row>
    <row r="149" spans="1:43" ht="27" customHeight="1" x14ac:dyDescent="0.2">
      <c r="A149" s="24"/>
      <c r="K149" s="25"/>
      <c r="L149" s="8"/>
      <c r="M149" s="8"/>
      <c r="N149" s="8"/>
      <c r="O149" s="1010"/>
      <c r="P149" s="25"/>
      <c r="Q149" s="27"/>
      <c r="R149" s="30"/>
      <c r="S149" s="25"/>
      <c r="T149" s="25"/>
      <c r="U149" s="25"/>
      <c r="V149" s="31"/>
      <c r="W149" s="28"/>
      <c r="X149" s="1664"/>
      <c r="AO149" s="147"/>
      <c r="AP149" s="29"/>
      <c r="AQ149" s="434"/>
    </row>
    <row r="150" spans="1:43" ht="27" customHeight="1" x14ac:dyDescent="0.2">
      <c r="A150" s="24"/>
      <c r="K150" s="25"/>
      <c r="L150" s="8"/>
      <c r="M150" s="8"/>
      <c r="N150" s="8"/>
      <c r="O150" s="1010"/>
      <c r="P150" s="25"/>
      <c r="Q150" s="27"/>
      <c r="R150" s="30"/>
      <c r="S150" s="25"/>
      <c r="T150" s="25"/>
      <c r="U150" s="25"/>
      <c r="V150" s="31"/>
      <c r="W150" s="28"/>
      <c r="X150" s="1664"/>
      <c r="AO150" s="147"/>
      <c r="AP150" s="29"/>
      <c r="AQ150" s="434"/>
    </row>
    <row r="151" spans="1:43" ht="27" customHeight="1" x14ac:dyDescent="0.2">
      <c r="A151" s="24"/>
      <c r="K151" s="25"/>
      <c r="L151" s="8"/>
      <c r="M151" s="8"/>
      <c r="N151" s="8"/>
      <c r="O151" s="1010"/>
      <c r="P151" s="25"/>
      <c r="Q151" s="27"/>
      <c r="R151" s="30"/>
      <c r="S151" s="25"/>
      <c r="T151" s="25"/>
      <c r="U151" s="25"/>
      <c r="V151" s="31"/>
      <c r="W151" s="28"/>
      <c r="X151" s="1664"/>
      <c r="AO151" s="147"/>
      <c r="AP151" s="29"/>
      <c r="AQ151" s="434"/>
    </row>
    <row r="152" spans="1:43" ht="27" customHeight="1" x14ac:dyDescent="0.2">
      <c r="A152" s="24"/>
      <c r="K152" s="25"/>
      <c r="L152" s="8"/>
      <c r="M152" s="8"/>
      <c r="N152" s="8"/>
      <c r="O152" s="1010"/>
      <c r="P152" s="25"/>
      <c r="Q152" s="27"/>
      <c r="R152" s="30"/>
      <c r="S152" s="25"/>
      <c r="T152" s="25"/>
      <c r="U152" s="25"/>
      <c r="V152" s="31"/>
      <c r="W152" s="28"/>
      <c r="X152" s="1664"/>
      <c r="AO152" s="147"/>
      <c r="AP152" s="29"/>
      <c r="AQ152" s="434"/>
    </row>
  </sheetData>
  <sheetProtection algorithmName="SHA-512" hashValue="iWF8xKdBWUFOsvWCmKx0KZvJ9grgrKq9JQnwNi569k4ERvtHjRz4REp4ndS2jTRiJDvVXxwSPw/LrPnWl0FEvw==" saltValue="gQCw2IiVN/db2shmWcaFjw==" spinCount="100000" sheet="1" objects="1" scenarios="1"/>
  <mergeCells count="265">
    <mergeCell ref="T45:T47"/>
    <mergeCell ref="AE43:AE47"/>
    <mergeCell ref="AQ43:AQ47"/>
    <mergeCell ref="AF43:AF47"/>
    <mergeCell ref="AG43:AG47"/>
    <mergeCell ref="AH43:AH47"/>
    <mergeCell ref="AI43:AI47"/>
    <mergeCell ref="AJ43:AJ47"/>
    <mergeCell ref="AN43:AN47"/>
    <mergeCell ref="AO43:AO47"/>
    <mergeCell ref="AP43:AP47"/>
    <mergeCell ref="AK43:AK47"/>
    <mergeCell ref="AL43:AL47"/>
    <mergeCell ref="AM43:AM47"/>
    <mergeCell ref="AP36:AP41"/>
    <mergeCell ref="AQ36:AQ41"/>
    <mergeCell ref="H42:L42"/>
    <mergeCell ref="H43:I47"/>
    <mergeCell ref="J43:J44"/>
    <mergeCell ref="K43:K44"/>
    <mergeCell ref="L43:L47"/>
    <mergeCell ref="M43:M44"/>
    <mergeCell ref="O43:O47"/>
    <mergeCell ref="P43:P47"/>
    <mergeCell ref="Q43:Q44"/>
    <mergeCell ref="R43:R47"/>
    <mergeCell ref="S43:S47"/>
    <mergeCell ref="T43:T44"/>
    <mergeCell ref="Y43:Y47"/>
    <mergeCell ref="Z43:Z47"/>
    <mergeCell ref="AA43:AA47"/>
    <mergeCell ref="AB43:AB47"/>
    <mergeCell ref="AC43:AC47"/>
    <mergeCell ref="AD43:AD47"/>
    <mergeCell ref="J45:J47"/>
    <mergeCell ref="K45:K47"/>
    <mergeCell ref="M45:M47"/>
    <mergeCell ref="Q45:Q47"/>
    <mergeCell ref="AO24:AO26"/>
    <mergeCell ref="AP24:AP26"/>
    <mergeCell ref="AQ24:AQ26"/>
    <mergeCell ref="O28:O33"/>
    <mergeCell ref="P28:P33"/>
    <mergeCell ref="R28:R33"/>
    <mergeCell ref="S28:S33"/>
    <mergeCell ref="T28:T31"/>
    <mergeCell ref="Y28:Y33"/>
    <mergeCell ref="AP28:AP33"/>
    <mergeCell ref="AQ28:AQ33"/>
    <mergeCell ref="T32:T33"/>
    <mergeCell ref="Y24:Y26"/>
    <mergeCell ref="Z24:Z26"/>
    <mergeCell ref="AN28:AN33"/>
    <mergeCell ref="AO28:AO33"/>
    <mergeCell ref="R24:R26"/>
    <mergeCell ref="AH28:AH33"/>
    <mergeCell ref="AD28:AD33"/>
    <mergeCell ref="AD24:AD26"/>
    <mergeCell ref="AN24:AN26"/>
    <mergeCell ref="AE24:AE26"/>
    <mergeCell ref="AJ14:AJ22"/>
    <mergeCell ref="AN14:AN22"/>
    <mergeCell ref="AO14:AO22"/>
    <mergeCell ref="AP14:AP22"/>
    <mergeCell ref="AQ14:AQ22"/>
    <mergeCell ref="J17:J19"/>
    <mergeCell ref="K17:K19"/>
    <mergeCell ref="L17:L19"/>
    <mergeCell ref="M17:M19"/>
    <mergeCell ref="N17:N19"/>
    <mergeCell ref="Q17:Q19"/>
    <mergeCell ref="T17:T19"/>
    <mergeCell ref="J20:J22"/>
    <mergeCell ref="K20:K22"/>
    <mergeCell ref="L20:L22"/>
    <mergeCell ref="M20:M22"/>
    <mergeCell ref="N20:N22"/>
    <mergeCell ref="Q20:Q22"/>
    <mergeCell ref="T20:T22"/>
    <mergeCell ref="AA14:AA22"/>
    <mergeCell ref="AB14:AB22"/>
    <mergeCell ref="AC14:AC22"/>
    <mergeCell ref="AD14:AD22"/>
    <mergeCell ref="AE14:AE22"/>
    <mergeCell ref="AH14:AH22"/>
    <mergeCell ref="AI14:AI22"/>
    <mergeCell ref="B9:D9"/>
    <mergeCell ref="G12:G22"/>
    <mergeCell ref="H12:I22"/>
    <mergeCell ref="J14:J16"/>
    <mergeCell ref="K14:K16"/>
    <mergeCell ref="L14:L16"/>
    <mergeCell ref="M14:M16"/>
    <mergeCell ref="N14:N16"/>
    <mergeCell ref="O14:O22"/>
    <mergeCell ref="P14:P22"/>
    <mergeCell ref="Q14:Q16"/>
    <mergeCell ref="R14:R22"/>
    <mergeCell ref="S14:S22"/>
    <mergeCell ref="T14:T16"/>
    <mergeCell ref="Y12:Y13"/>
    <mergeCell ref="Z12:Z13"/>
    <mergeCell ref="Y14:Y22"/>
    <mergeCell ref="Z14:Z22"/>
    <mergeCell ref="AG14:AG22"/>
    <mergeCell ref="AF14:AF22"/>
    <mergeCell ref="A1:AO4"/>
    <mergeCell ref="A5:M6"/>
    <mergeCell ref="P5:AQ5"/>
    <mergeCell ref="P6:X6"/>
    <mergeCell ref="AO6:AQ6"/>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N7:AN8"/>
    <mergeCell ref="AO12:AO13"/>
    <mergeCell ref="AP12:AP13"/>
    <mergeCell ref="AE12:AE13"/>
    <mergeCell ref="AF12:AF13"/>
    <mergeCell ref="AG12:AG13"/>
    <mergeCell ref="AH12:AH13"/>
    <mergeCell ref="AI12:AI13"/>
    <mergeCell ref="AJ12:AJ13"/>
    <mergeCell ref="AA12:AA13"/>
    <mergeCell ref="AO7:AO8"/>
    <mergeCell ref="AP7:AP8"/>
    <mergeCell ref="AQ7:AQ8"/>
    <mergeCell ref="U7:U8"/>
    <mergeCell ref="V7:V8"/>
    <mergeCell ref="W7:W8"/>
    <mergeCell ref="X7:X8"/>
    <mergeCell ref="Y7:Z7"/>
    <mergeCell ref="AA7:AD7"/>
    <mergeCell ref="AK7:AM7"/>
    <mergeCell ref="AO9:AQ9"/>
    <mergeCell ref="E10:K10"/>
    <mergeCell ref="AO10:AQ10"/>
    <mergeCell ref="H11:K11"/>
    <mergeCell ref="AO11:AQ11"/>
    <mergeCell ref="J12:J13"/>
    <mergeCell ref="K12:K13"/>
    <mergeCell ref="L12:L13"/>
    <mergeCell ref="AB12:AB13"/>
    <mergeCell ref="AC12:AC13"/>
    <mergeCell ref="AD12:AD13"/>
    <mergeCell ref="S12:S13"/>
    <mergeCell ref="T12:T13"/>
    <mergeCell ref="M12:M13"/>
    <mergeCell ref="N12:N13"/>
    <mergeCell ref="O12:O13"/>
    <mergeCell ref="P12:P13"/>
    <mergeCell ref="Q12:Q13"/>
    <mergeCell ref="R12:R13"/>
    <mergeCell ref="AQ12:AQ13"/>
    <mergeCell ref="AK12:AK13"/>
    <mergeCell ref="AL12:AL13"/>
    <mergeCell ref="AM12:AM13"/>
    <mergeCell ref="AN12:AN13"/>
    <mergeCell ref="AN36:AN41"/>
    <mergeCell ref="AL36:AL41"/>
    <mergeCell ref="AM36:AM41"/>
    <mergeCell ref="H23:K23"/>
    <mergeCell ref="H24:I26"/>
    <mergeCell ref="J24:J26"/>
    <mergeCell ref="K24:K26"/>
    <mergeCell ref="L24:L26"/>
    <mergeCell ref="AC28:AC33"/>
    <mergeCell ref="V24:V25"/>
    <mergeCell ref="S24:S26"/>
    <mergeCell ref="T24:T26"/>
    <mergeCell ref="U24:U25"/>
    <mergeCell ref="AA24:AA26"/>
    <mergeCell ref="AB24:AB26"/>
    <mergeCell ref="AC24:AC26"/>
    <mergeCell ref="Q28:Q33"/>
    <mergeCell ref="K28:K33"/>
    <mergeCell ref="L28:L33"/>
    <mergeCell ref="M28:M33"/>
    <mergeCell ref="N28:N33"/>
    <mergeCell ref="H28:I33"/>
    <mergeCell ref="J28:J33"/>
    <mergeCell ref="N40:N41"/>
    <mergeCell ref="H27:K27"/>
    <mergeCell ref="AO36:AO41"/>
    <mergeCell ref="Z28:Z33"/>
    <mergeCell ref="AA28:AA33"/>
    <mergeCell ref="AB28:AB33"/>
    <mergeCell ref="U36:U37"/>
    <mergeCell ref="T40:T41"/>
    <mergeCell ref="U40:U41"/>
    <mergeCell ref="Z36:Z41"/>
    <mergeCell ref="AA36:AA41"/>
    <mergeCell ref="AB36:AB41"/>
    <mergeCell ref="AC36:AC41"/>
    <mergeCell ref="AD36:AD41"/>
    <mergeCell ref="AE36:AE41"/>
    <mergeCell ref="AF36:AF41"/>
    <mergeCell ref="AG36:AG41"/>
    <mergeCell ref="AH36:AH41"/>
    <mergeCell ref="AI28:AI33"/>
    <mergeCell ref="AJ28:AJ33"/>
    <mergeCell ref="AE28:AE33"/>
    <mergeCell ref="W40:W41"/>
    <mergeCell ref="X40:X41"/>
    <mergeCell ref="AI36:AI41"/>
    <mergeCell ref="AK36:AK41"/>
    <mergeCell ref="K53:L53"/>
    <mergeCell ref="K54:L54"/>
    <mergeCell ref="AF28:AF33"/>
    <mergeCell ref="AG28:AG33"/>
    <mergeCell ref="AF24:AF26"/>
    <mergeCell ref="AG24:AG26"/>
    <mergeCell ref="E34:K34"/>
    <mergeCell ref="H35:L35"/>
    <mergeCell ref="E36:F47"/>
    <mergeCell ref="H36:I41"/>
    <mergeCell ref="J36:J41"/>
    <mergeCell ref="K36:K41"/>
    <mergeCell ref="L36:L41"/>
    <mergeCell ref="M36:M41"/>
    <mergeCell ref="N36:N39"/>
    <mergeCell ref="O36:O41"/>
    <mergeCell ref="P36:P41"/>
    <mergeCell ref="Q36:Q41"/>
    <mergeCell ref="R36:R41"/>
    <mergeCell ref="M24:M26"/>
    <mergeCell ref="N24:N26"/>
    <mergeCell ref="O24:O26"/>
    <mergeCell ref="N43:N47"/>
    <mergeCell ref="S36:S41"/>
    <mergeCell ref="AK14:AK22"/>
    <mergeCell ref="AL14:AL22"/>
    <mergeCell ref="AM14:AM22"/>
    <mergeCell ref="AK24:AK26"/>
    <mergeCell ref="AL24:AL26"/>
    <mergeCell ref="AM24:AM26"/>
    <mergeCell ref="AK28:AK33"/>
    <mergeCell ref="AL28:AL33"/>
    <mergeCell ref="AM28:AM33"/>
    <mergeCell ref="T36:T39"/>
    <mergeCell ref="Y36:Y41"/>
    <mergeCell ref="V40:V41"/>
    <mergeCell ref="X24:X25"/>
    <mergeCell ref="W24:W25"/>
    <mergeCell ref="AH24:AH26"/>
    <mergeCell ref="AI24:AI26"/>
    <mergeCell ref="AJ24:AJ26"/>
    <mergeCell ref="P24:P26"/>
    <mergeCell ref="Q24:Q26"/>
    <mergeCell ref="AJ36:AJ41"/>
  </mergeCells>
  <pageMargins left="0.7" right="0.7" top="0.75" bottom="0.75" header="0.3" footer="0.3"/>
  <pageSetup paperSize="9" orientation="portrait"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BK49"/>
  <sheetViews>
    <sheetView showGridLines="0" zoomScale="70" zoomScaleNormal="70" workbookViewId="0">
      <selection activeCell="A7" sqref="A7:A8"/>
    </sheetView>
  </sheetViews>
  <sheetFormatPr baseColWidth="10" defaultColWidth="11.42578125" defaultRowHeight="11.25" customHeight="1" x14ac:dyDescent="0.2"/>
  <cols>
    <col min="1" max="1" width="12" style="24" customWidth="1"/>
    <col min="2" max="10" width="12" style="426" customWidth="1"/>
    <col min="11" max="11" width="24.7109375" style="25" customWidth="1"/>
    <col min="12" max="12" width="27.42578125" style="400" customWidth="1"/>
    <col min="13" max="13" width="10.5703125" style="8" hidden="1" customWidth="1"/>
    <col min="14" max="14" width="31.85546875" style="8" customWidth="1"/>
    <col min="15" max="15" width="19" style="26" customWidth="1"/>
    <col min="16" max="16" width="25" style="25" customWidth="1"/>
    <col min="17" max="17" width="15.5703125" style="27" customWidth="1"/>
    <col min="18" max="18" width="27.140625" style="652" customWidth="1"/>
    <col min="19" max="19" width="23.5703125" style="25" customWidth="1"/>
    <col min="20" max="20" width="30.5703125" style="25" customWidth="1"/>
    <col min="21" max="21" width="43.42578125" style="25" customWidth="1"/>
    <col min="22" max="22" width="29.5703125" style="31" customWidth="1"/>
    <col min="23" max="23" width="12.5703125" style="28" customWidth="1"/>
    <col min="24" max="24" width="17.28515625" style="500" customWidth="1"/>
    <col min="25" max="25" width="11" style="653" customWidth="1"/>
    <col min="26" max="26" width="11.85546875" style="653" customWidth="1"/>
    <col min="27" max="27" width="9" style="426" customWidth="1"/>
    <col min="28" max="28" width="10.5703125" style="426" customWidth="1"/>
    <col min="29" max="29" width="12.5703125" style="426" customWidth="1"/>
    <col min="30" max="30" width="10.140625" style="426" customWidth="1"/>
    <col min="31" max="39" width="7.5703125" style="426" customWidth="1"/>
    <col min="40" max="40" width="11.28515625" style="653" customWidth="1"/>
    <col min="41" max="41" width="19.140625" style="654" customWidth="1"/>
    <col min="42" max="42" width="21.7109375" style="654" customWidth="1"/>
    <col min="43" max="43" width="24" style="434" customWidth="1"/>
    <col min="44" max="256" width="11.42578125" style="426"/>
    <col min="257" max="257" width="13.140625" style="426" customWidth="1"/>
    <col min="258" max="258" width="4" style="426" customWidth="1"/>
    <col min="259" max="259" width="12.85546875" style="426" customWidth="1"/>
    <col min="260" max="260" width="14.7109375" style="426" customWidth="1"/>
    <col min="261" max="261" width="10" style="426" customWidth="1"/>
    <col min="262" max="262" width="6.28515625" style="426" customWidth="1"/>
    <col min="263" max="263" width="12.28515625" style="426" customWidth="1"/>
    <col min="264" max="264" width="8.5703125" style="426" customWidth="1"/>
    <col min="265" max="265" width="13.7109375" style="426" customWidth="1"/>
    <col min="266" max="266" width="11.5703125" style="426" customWidth="1"/>
    <col min="267" max="267" width="24.7109375" style="426" customWidth="1"/>
    <col min="268" max="268" width="17.42578125" style="426" customWidth="1"/>
    <col min="269" max="269" width="20.85546875" style="426" customWidth="1"/>
    <col min="270" max="270" width="26.85546875" style="426" customWidth="1"/>
    <col min="271" max="271" width="8" style="426" customWidth="1"/>
    <col min="272" max="272" width="25" style="426" customWidth="1"/>
    <col min="273" max="273" width="12.7109375" style="426" customWidth="1"/>
    <col min="274" max="274" width="16.42578125" style="426" customWidth="1"/>
    <col min="275" max="275" width="23.5703125" style="426" customWidth="1"/>
    <col min="276" max="276" width="33.7109375" style="426" customWidth="1"/>
    <col min="277" max="277" width="31.140625" style="426" customWidth="1"/>
    <col min="278" max="278" width="19.28515625" style="426" customWidth="1"/>
    <col min="279" max="279" width="11.7109375" style="426" customWidth="1"/>
    <col min="280" max="280" width="15.42578125" style="426" customWidth="1"/>
    <col min="281" max="281" width="5.5703125" style="426" customWidth="1"/>
    <col min="282" max="282" width="4.7109375" style="426" customWidth="1"/>
    <col min="283" max="284" width="7.28515625" style="426" customWidth="1"/>
    <col min="285" max="285" width="8.42578125" style="426" customWidth="1"/>
    <col min="286" max="286" width="9.5703125" style="426" customWidth="1"/>
    <col min="287" max="287" width="6.28515625" style="426" customWidth="1"/>
    <col min="288" max="288" width="5.85546875" style="426" customWidth="1"/>
    <col min="289" max="290" width="4.42578125" style="426" customWidth="1"/>
    <col min="291" max="291" width="5" style="426" customWidth="1"/>
    <col min="292" max="292" width="5.85546875" style="426" customWidth="1"/>
    <col min="293" max="293" width="6.140625" style="426" customWidth="1"/>
    <col min="294" max="294" width="6.28515625" style="426" customWidth="1"/>
    <col min="295" max="295" width="4.85546875" style="426" customWidth="1"/>
    <col min="296" max="296" width="8.140625" style="426" customWidth="1"/>
    <col min="297" max="297" width="11.5703125" style="426" customWidth="1"/>
    <col min="298" max="298" width="13.7109375" style="426" customWidth="1"/>
    <col min="299" max="299" width="20.85546875" style="426" customWidth="1"/>
    <col min="300" max="512" width="11.42578125" style="426"/>
    <col min="513" max="513" width="13.140625" style="426" customWidth="1"/>
    <col min="514" max="514" width="4" style="426" customWidth="1"/>
    <col min="515" max="515" width="12.85546875" style="426" customWidth="1"/>
    <col min="516" max="516" width="14.7109375" style="426" customWidth="1"/>
    <col min="517" max="517" width="10" style="426" customWidth="1"/>
    <col min="518" max="518" width="6.28515625" style="426" customWidth="1"/>
    <col min="519" max="519" width="12.28515625" style="426" customWidth="1"/>
    <col min="520" max="520" width="8.5703125" style="426" customWidth="1"/>
    <col min="521" max="521" width="13.7109375" style="426" customWidth="1"/>
    <col min="522" max="522" width="11.5703125" style="426" customWidth="1"/>
    <col min="523" max="523" width="24.7109375" style="426" customWidth="1"/>
    <col min="524" max="524" width="17.42578125" style="426" customWidth="1"/>
    <col min="525" max="525" width="20.85546875" style="426" customWidth="1"/>
    <col min="526" max="526" width="26.85546875" style="426" customWidth="1"/>
    <col min="527" max="527" width="8" style="426" customWidth="1"/>
    <col min="528" max="528" width="25" style="426" customWidth="1"/>
    <col min="529" max="529" width="12.7109375" style="426" customWidth="1"/>
    <col min="530" max="530" width="16.42578125" style="426" customWidth="1"/>
    <col min="531" max="531" width="23.5703125" style="426" customWidth="1"/>
    <col min="532" max="532" width="33.7109375" style="426" customWidth="1"/>
    <col min="533" max="533" width="31.140625" style="426" customWidth="1"/>
    <col min="534" max="534" width="19.28515625" style="426" customWidth="1"/>
    <col min="535" max="535" width="11.7109375" style="426" customWidth="1"/>
    <col min="536" max="536" width="15.42578125" style="426" customWidth="1"/>
    <col min="537" max="537" width="5.5703125" style="426" customWidth="1"/>
    <col min="538" max="538" width="4.7109375" style="426" customWidth="1"/>
    <col min="539" max="540" width="7.28515625" style="426" customWidth="1"/>
    <col min="541" max="541" width="8.42578125" style="426" customWidth="1"/>
    <col min="542" max="542" width="9.5703125" style="426" customWidth="1"/>
    <col min="543" max="543" width="6.28515625" style="426" customWidth="1"/>
    <col min="544" max="544" width="5.85546875" style="426" customWidth="1"/>
    <col min="545" max="546" width="4.42578125" style="426" customWidth="1"/>
    <col min="547" max="547" width="5" style="426" customWidth="1"/>
    <col min="548" max="548" width="5.85546875" style="426" customWidth="1"/>
    <col min="549" max="549" width="6.140625" style="426" customWidth="1"/>
    <col min="550" max="550" width="6.28515625" style="426" customWidth="1"/>
    <col min="551" max="551" width="4.85546875" style="426" customWidth="1"/>
    <col min="552" max="552" width="8.140625" style="426" customWidth="1"/>
    <col min="553" max="553" width="11.5703125" style="426" customWidth="1"/>
    <col min="554" max="554" width="13.7109375" style="426" customWidth="1"/>
    <col min="555" max="555" width="20.85546875" style="426" customWidth="1"/>
    <col min="556" max="768" width="11.42578125" style="426"/>
    <col min="769" max="769" width="13.140625" style="426" customWidth="1"/>
    <col min="770" max="770" width="4" style="426" customWidth="1"/>
    <col min="771" max="771" width="12.85546875" style="426" customWidth="1"/>
    <col min="772" max="772" width="14.7109375" style="426" customWidth="1"/>
    <col min="773" max="773" width="10" style="426" customWidth="1"/>
    <col min="774" max="774" width="6.28515625" style="426" customWidth="1"/>
    <col min="775" max="775" width="12.28515625" style="426" customWidth="1"/>
    <col min="776" max="776" width="8.5703125" style="426" customWidth="1"/>
    <col min="777" max="777" width="13.7109375" style="426" customWidth="1"/>
    <col min="778" max="778" width="11.5703125" style="426" customWidth="1"/>
    <col min="779" max="779" width="24.7109375" style="426" customWidth="1"/>
    <col min="780" max="780" width="17.42578125" style="426" customWidth="1"/>
    <col min="781" max="781" width="20.85546875" style="426" customWidth="1"/>
    <col min="782" max="782" width="26.85546875" style="426" customWidth="1"/>
    <col min="783" max="783" width="8" style="426" customWidth="1"/>
    <col min="784" max="784" width="25" style="426" customWidth="1"/>
    <col min="785" max="785" width="12.7109375" style="426" customWidth="1"/>
    <col min="786" max="786" width="16.42578125" style="426" customWidth="1"/>
    <col min="787" max="787" width="23.5703125" style="426" customWidth="1"/>
    <col min="788" max="788" width="33.7109375" style="426" customWidth="1"/>
    <col min="789" max="789" width="31.140625" style="426" customWidth="1"/>
    <col min="790" max="790" width="19.28515625" style="426" customWidth="1"/>
    <col min="791" max="791" width="11.7109375" style="426" customWidth="1"/>
    <col min="792" max="792" width="15.42578125" style="426" customWidth="1"/>
    <col min="793" max="793" width="5.5703125" style="426" customWidth="1"/>
    <col min="794" max="794" width="4.7109375" style="426" customWidth="1"/>
    <col min="795" max="796" width="7.28515625" style="426" customWidth="1"/>
    <col min="797" max="797" width="8.42578125" style="426" customWidth="1"/>
    <col min="798" max="798" width="9.5703125" style="426" customWidth="1"/>
    <col min="799" max="799" width="6.28515625" style="426" customWidth="1"/>
    <col min="800" max="800" width="5.85546875" style="426" customWidth="1"/>
    <col min="801" max="802" width="4.42578125" style="426" customWidth="1"/>
    <col min="803" max="803" width="5" style="426" customWidth="1"/>
    <col min="804" max="804" width="5.85546875" style="426" customWidth="1"/>
    <col min="805" max="805" width="6.140625" style="426" customWidth="1"/>
    <col min="806" max="806" width="6.28515625" style="426" customWidth="1"/>
    <col min="807" max="807" width="4.85546875" style="426" customWidth="1"/>
    <col min="808" max="808" width="8.140625" style="426" customWidth="1"/>
    <col min="809" max="809" width="11.5703125" style="426" customWidth="1"/>
    <col min="810" max="810" width="13.7109375" style="426" customWidth="1"/>
    <col min="811" max="811" width="20.85546875" style="426" customWidth="1"/>
    <col min="812" max="1024" width="11.42578125" style="426"/>
    <col min="1025" max="1025" width="13.140625" style="426" customWidth="1"/>
    <col min="1026" max="1026" width="4" style="426" customWidth="1"/>
    <col min="1027" max="1027" width="12.85546875" style="426" customWidth="1"/>
    <col min="1028" max="1028" width="14.7109375" style="426" customWidth="1"/>
    <col min="1029" max="1029" width="10" style="426" customWidth="1"/>
    <col min="1030" max="1030" width="6.28515625" style="426" customWidth="1"/>
    <col min="1031" max="1031" width="12.28515625" style="426" customWidth="1"/>
    <col min="1032" max="1032" width="8.5703125" style="426" customWidth="1"/>
    <col min="1033" max="1033" width="13.7109375" style="426" customWidth="1"/>
    <col min="1034" max="1034" width="11.5703125" style="426" customWidth="1"/>
    <col min="1035" max="1035" width="24.7109375" style="426" customWidth="1"/>
    <col min="1036" max="1036" width="17.42578125" style="426" customWidth="1"/>
    <col min="1037" max="1037" width="20.85546875" style="426" customWidth="1"/>
    <col min="1038" max="1038" width="26.85546875" style="426" customWidth="1"/>
    <col min="1039" max="1039" width="8" style="426" customWidth="1"/>
    <col min="1040" max="1040" width="25" style="426" customWidth="1"/>
    <col min="1041" max="1041" width="12.7109375" style="426" customWidth="1"/>
    <col min="1042" max="1042" width="16.42578125" style="426" customWidth="1"/>
    <col min="1043" max="1043" width="23.5703125" style="426" customWidth="1"/>
    <col min="1044" max="1044" width="33.7109375" style="426" customWidth="1"/>
    <col min="1045" max="1045" width="31.140625" style="426" customWidth="1"/>
    <col min="1046" max="1046" width="19.28515625" style="426" customWidth="1"/>
    <col min="1047" max="1047" width="11.7109375" style="426" customWidth="1"/>
    <col min="1048" max="1048" width="15.42578125" style="426" customWidth="1"/>
    <col min="1049" max="1049" width="5.5703125" style="426" customWidth="1"/>
    <col min="1050" max="1050" width="4.7109375" style="426" customWidth="1"/>
    <col min="1051" max="1052" width="7.28515625" style="426" customWidth="1"/>
    <col min="1053" max="1053" width="8.42578125" style="426" customWidth="1"/>
    <col min="1054" max="1054" width="9.5703125" style="426" customWidth="1"/>
    <col min="1055" max="1055" width="6.28515625" style="426" customWidth="1"/>
    <col min="1056" max="1056" width="5.85546875" style="426" customWidth="1"/>
    <col min="1057" max="1058" width="4.42578125" style="426" customWidth="1"/>
    <col min="1059" max="1059" width="5" style="426" customWidth="1"/>
    <col min="1060" max="1060" width="5.85546875" style="426" customWidth="1"/>
    <col min="1061" max="1061" width="6.140625" style="426" customWidth="1"/>
    <col min="1062" max="1062" width="6.28515625" style="426" customWidth="1"/>
    <col min="1063" max="1063" width="4.85546875" style="426" customWidth="1"/>
    <col min="1064" max="1064" width="8.140625" style="426" customWidth="1"/>
    <col min="1065" max="1065" width="11.5703125" style="426" customWidth="1"/>
    <col min="1066" max="1066" width="13.7109375" style="426" customWidth="1"/>
    <col min="1067" max="1067" width="20.85546875" style="426" customWidth="1"/>
    <col min="1068" max="1280" width="11.42578125" style="426"/>
    <col min="1281" max="1281" width="13.140625" style="426" customWidth="1"/>
    <col min="1282" max="1282" width="4" style="426" customWidth="1"/>
    <col min="1283" max="1283" width="12.85546875" style="426" customWidth="1"/>
    <col min="1284" max="1284" width="14.7109375" style="426" customWidth="1"/>
    <col min="1285" max="1285" width="10" style="426" customWidth="1"/>
    <col min="1286" max="1286" width="6.28515625" style="426" customWidth="1"/>
    <col min="1287" max="1287" width="12.28515625" style="426" customWidth="1"/>
    <col min="1288" max="1288" width="8.5703125" style="426" customWidth="1"/>
    <col min="1289" max="1289" width="13.7109375" style="426" customWidth="1"/>
    <col min="1290" max="1290" width="11.5703125" style="426" customWidth="1"/>
    <col min="1291" max="1291" width="24.7109375" style="426" customWidth="1"/>
    <col min="1292" max="1292" width="17.42578125" style="426" customWidth="1"/>
    <col min="1293" max="1293" width="20.85546875" style="426" customWidth="1"/>
    <col min="1294" max="1294" width="26.85546875" style="426" customWidth="1"/>
    <col min="1295" max="1295" width="8" style="426" customWidth="1"/>
    <col min="1296" max="1296" width="25" style="426" customWidth="1"/>
    <col min="1297" max="1297" width="12.7109375" style="426" customWidth="1"/>
    <col min="1298" max="1298" width="16.42578125" style="426" customWidth="1"/>
    <col min="1299" max="1299" width="23.5703125" style="426" customWidth="1"/>
    <col min="1300" max="1300" width="33.7109375" style="426" customWidth="1"/>
    <col min="1301" max="1301" width="31.140625" style="426" customWidth="1"/>
    <col min="1302" max="1302" width="19.28515625" style="426" customWidth="1"/>
    <col min="1303" max="1303" width="11.7109375" style="426" customWidth="1"/>
    <col min="1304" max="1304" width="15.42578125" style="426" customWidth="1"/>
    <col min="1305" max="1305" width="5.5703125" style="426" customWidth="1"/>
    <col min="1306" max="1306" width="4.7109375" style="426" customWidth="1"/>
    <col min="1307" max="1308" width="7.28515625" style="426" customWidth="1"/>
    <col min="1309" max="1309" width="8.42578125" style="426" customWidth="1"/>
    <col min="1310" max="1310" width="9.5703125" style="426" customWidth="1"/>
    <col min="1311" max="1311" width="6.28515625" style="426" customWidth="1"/>
    <col min="1312" max="1312" width="5.85546875" style="426" customWidth="1"/>
    <col min="1313" max="1314" width="4.42578125" style="426" customWidth="1"/>
    <col min="1315" max="1315" width="5" style="426" customWidth="1"/>
    <col min="1316" max="1316" width="5.85546875" style="426" customWidth="1"/>
    <col min="1317" max="1317" width="6.140625" style="426" customWidth="1"/>
    <col min="1318" max="1318" width="6.28515625" style="426" customWidth="1"/>
    <col min="1319" max="1319" width="4.85546875" style="426" customWidth="1"/>
    <col min="1320" max="1320" width="8.140625" style="426" customWidth="1"/>
    <col min="1321" max="1321" width="11.5703125" style="426" customWidth="1"/>
    <col min="1322" max="1322" width="13.7109375" style="426" customWidth="1"/>
    <col min="1323" max="1323" width="20.85546875" style="426" customWidth="1"/>
    <col min="1324" max="1536" width="11.42578125" style="426"/>
    <col min="1537" max="1537" width="13.140625" style="426" customWidth="1"/>
    <col min="1538" max="1538" width="4" style="426" customWidth="1"/>
    <col min="1539" max="1539" width="12.85546875" style="426" customWidth="1"/>
    <col min="1540" max="1540" width="14.7109375" style="426" customWidth="1"/>
    <col min="1541" max="1541" width="10" style="426" customWidth="1"/>
    <col min="1542" max="1542" width="6.28515625" style="426" customWidth="1"/>
    <col min="1543" max="1543" width="12.28515625" style="426" customWidth="1"/>
    <col min="1544" max="1544" width="8.5703125" style="426" customWidth="1"/>
    <col min="1545" max="1545" width="13.7109375" style="426" customWidth="1"/>
    <col min="1546" max="1546" width="11.5703125" style="426" customWidth="1"/>
    <col min="1547" max="1547" width="24.7109375" style="426" customWidth="1"/>
    <col min="1548" max="1548" width="17.42578125" style="426" customWidth="1"/>
    <col min="1549" max="1549" width="20.85546875" style="426" customWidth="1"/>
    <col min="1550" max="1550" width="26.85546875" style="426" customWidth="1"/>
    <col min="1551" max="1551" width="8" style="426" customWidth="1"/>
    <col min="1552" max="1552" width="25" style="426" customWidth="1"/>
    <col min="1553" max="1553" width="12.7109375" style="426" customWidth="1"/>
    <col min="1554" max="1554" width="16.42578125" style="426" customWidth="1"/>
    <col min="1555" max="1555" width="23.5703125" style="426" customWidth="1"/>
    <col min="1556" max="1556" width="33.7109375" style="426" customWidth="1"/>
    <col min="1557" max="1557" width="31.140625" style="426" customWidth="1"/>
    <col min="1558" max="1558" width="19.28515625" style="426" customWidth="1"/>
    <col min="1559" max="1559" width="11.7109375" style="426" customWidth="1"/>
    <col min="1560" max="1560" width="15.42578125" style="426" customWidth="1"/>
    <col min="1561" max="1561" width="5.5703125" style="426" customWidth="1"/>
    <col min="1562" max="1562" width="4.7109375" style="426" customWidth="1"/>
    <col min="1563" max="1564" width="7.28515625" style="426" customWidth="1"/>
    <col min="1565" max="1565" width="8.42578125" style="426" customWidth="1"/>
    <col min="1566" max="1566" width="9.5703125" style="426" customWidth="1"/>
    <col min="1567" max="1567" width="6.28515625" style="426" customWidth="1"/>
    <col min="1568" max="1568" width="5.85546875" style="426" customWidth="1"/>
    <col min="1569" max="1570" width="4.42578125" style="426" customWidth="1"/>
    <col min="1571" max="1571" width="5" style="426" customWidth="1"/>
    <col min="1572" max="1572" width="5.85546875" style="426" customWidth="1"/>
    <col min="1573" max="1573" width="6.140625" style="426" customWidth="1"/>
    <col min="1574" max="1574" width="6.28515625" style="426" customWidth="1"/>
    <col min="1575" max="1575" width="4.85546875" style="426" customWidth="1"/>
    <col min="1576" max="1576" width="8.140625" style="426" customWidth="1"/>
    <col min="1577" max="1577" width="11.5703125" style="426" customWidth="1"/>
    <col min="1578" max="1578" width="13.7109375" style="426" customWidth="1"/>
    <col min="1579" max="1579" width="20.85546875" style="426" customWidth="1"/>
    <col min="1580" max="1792" width="11.42578125" style="426"/>
    <col min="1793" max="1793" width="13.140625" style="426" customWidth="1"/>
    <col min="1794" max="1794" width="4" style="426" customWidth="1"/>
    <col min="1795" max="1795" width="12.85546875" style="426" customWidth="1"/>
    <col min="1796" max="1796" width="14.7109375" style="426" customWidth="1"/>
    <col min="1797" max="1797" width="10" style="426" customWidth="1"/>
    <col min="1798" max="1798" width="6.28515625" style="426" customWidth="1"/>
    <col min="1799" max="1799" width="12.28515625" style="426" customWidth="1"/>
    <col min="1800" max="1800" width="8.5703125" style="426" customWidth="1"/>
    <col min="1801" max="1801" width="13.7109375" style="426" customWidth="1"/>
    <col min="1802" max="1802" width="11.5703125" style="426" customWidth="1"/>
    <col min="1803" max="1803" width="24.7109375" style="426" customWidth="1"/>
    <col min="1804" max="1804" width="17.42578125" style="426" customWidth="1"/>
    <col min="1805" max="1805" width="20.85546875" style="426" customWidth="1"/>
    <col min="1806" max="1806" width="26.85546875" style="426" customWidth="1"/>
    <col min="1807" max="1807" width="8" style="426" customWidth="1"/>
    <col min="1808" max="1808" width="25" style="426" customWidth="1"/>
    <col min="1809" max="1809" width="12.7109375" style="426" customWidth="1"/>
    <col min="1810" max="1810" width="16.42578125" style="426" customWidth="1"/>
    <col min="1811" max="1811" width="23.5703125" style="426" customWidth="1"/>
    <col min="1812" max="1812" width="33.7109375" style="426" customWidth="1"/>
    <col min="1813" max="1813" width="31.140625" style="426" customWidth="1"/>
    <col min="1814" max="1814" width="19.28515625" style="426" customWidth="1"/>
    <col min="1815" max="1815" width="11.7109375" style="426" customWidth="1"/>
    <col min="1816" max="1816" width="15.42578125" style="426" customWidth="1"/>
    <col min="1817" max="1817" width="5.5703125" style="426" customWidth="1"/>
    <col min="1818" max="1818" width="4.7109375" style="426" customWidth="1"/>
    <col min="1819" max="1820" width="7.28515625" style="426" customWidth="1"/>
    <col min="1821" max="1821" width="8.42578125" style="426" customWidth="1"/>
    <col min="1822" max="1822" width="9.5703125" style="426" customWidth="1"/>
    <col min="1823" max="1823" width="6.28515625" style="426" customWidth="1"/>
    <col min="1824" max="1824" width="5.85546875" style="426" customWidth="1"/>
    <col min="1825" max="1826" width="4.42578125" style="426" customWidth="1"/>
    <col min="1827" max="1827" width="5" style="426" customWidth="1"/>
    <col min="1828" max="1828" width="5.85546875" style="426" customWidth="1"/>
    <col min="1829" max="1829" width="6.140625" style="426" customWidth="1"/>
    <col min="1830" max="1830" width="6.28515625" style="426" customWidth="1"/>
    <col min="1831" max="1831" width="4.85546875" style="426" customWidth="1"/>
    <col min="1832" max="1832" width="8.140625" style="426" customWidth="1"/>
    <col min="1833" max="1833" width="11.5703125" style="426" customWidth="1"/>
    <col min="1834" max="1834" width="13.7109375" style="426" customWidth="1"/>
    <col min="1835" max="1835" width="20.85546875" style="426" customWidth="1"/>
    <col min="1836" max="2048" width="11.42578125" style="426"/>
    <col min="2049" max="2049" width="13.140625" style="426" customWidth="1"/>
    <col min="2050" max="2050" width="4" style="426" customWidth="1"/>
    <col min="2051" max="2051" width="12.85546875" style="426" customWidth="1"/>
    <col min="2052" max="2052" width="14.7109375" style="426" customWidth="1"/>
    <col min="2053" max="2053" width="10" style="426" customWidth="1"/>
    <col min="2054" max="2054" width="6.28515625" style="426" customWidth="1"/>
    <col min="2055" max="2055" width="12.28515625" style="426" customWidth="1"/>
    <col min="2056" max="2056" width="8.5703125" style="426" customWidth="1"/>
    <col min="2057" max="2057" width="13.7109375" style="426" customWidth="1"/>
    <col min="2058" max="2058" width="11.5703125" style="426" customWidth="1"/>
    <col min="2059" max="2059" width="24.7109375" style="426" customWidth="1"/>
    <col min="2060" max="2060" width="17.42578125" style="426" customWidth="1"/>
    <col min="2061" max="2061" width="20.85546875" style="426" customWidth="1"/>
    <col min="2062" max="2062" width="26.85546875" style="426" customWidth="1"/>
    <col min="2063" max="2063" width="8" style="426" customWidth="1"/>
    <col min="2064" max="2064" width="25" style="426" customWidth="1"/>
    <col min="2065" max="2065" width="12.7109375" style="426" customWidth="1"/>
    <col min="2066" max="2066" width="16.42578125" style="426" customWidth="1"/>
    <col min="2067" max="2067" width="23.5703125" style="426" customWidth="1"/>
    <col min="2068" max="2068" width="33.7109375" style="426" customWidth="1"/>
    <col min="2069" max="2069" width="31.140625" style="426" customWidth="1"/>
    <col min="2070" max="2070" width="19.28515625" style="426" customWidth="1"/>
    <col min="2071" max="2071" width="11.7109375" style="426" customWidth="1"/>
    <col min="2072" max="2072" width="15.42578125" style="426" customWidth="1"/>
    <col min="2073" max="2073" width="5.5703125" style="426" customWidth="1"/>
    <col min="2074" max="2074" width="4.7109375" style="426" customWidth="1"/>
    <col min="2075" max="2076" width="7.28515625" style="426" customWidth="1"/>
    <col min="2077" max="2077" width="8.42578125" style="426" customWidth="1"/>
    <col min="2078" max="2078" width="9.5703125" style="426" customWidth="1"/>
    <col min="2079" max="2079" width="6.28515625" style="426" customWidth="1"/>
    <col min="2080" max="2080" width="5.85546875" style="426" customWidth="1"/>
    <col min="2081" max="2082" width="4.42578125" style="426" customWidth="1"/>
    <col min="2083" max="2083" width="5" style="426" customWidth="1"/>
    <col min="2084" max="2084" width="5.85546875" style="426" customWidth="1"/>
    <col min="2085" max="2085" width="6.140625" style="426" customWidth="1"/>
    <col min="2086" max="2086" width="6.28515625" style="426" customWidth="1"/>
    <col min="2087" max="2087" width="4.85546875" style="426" customWidth="1"/>
    <col min="2088" max="2088" width="8.140625" style="426" customWidth="1"/>
    <col min="2089" max="2089" width="11.5703125" style="426" customWidth="1"/>
    <col min="2090" max="2090" width="13.7109375" style="426" customWidth="1"/>
    <col min="2091" max="2091" width="20.85546875" style="426" customWidth="1"/>
    <col min="2092" max="2304" width="11.42578125" style="426"/>
    <col min="2305" max="2305" width="13.140625" style="426" customWidth="1"/>
    <col min="2306" max="2306" width="4" style="426" customWidth="1"/>
    <col min="2307" max="2307" width="12.85546875" style="426" customWidth="1"/>
    <col min="2308" max="2308" width="14.7109375" style="426" customWidth="1"/>
    <col min="2309" max="2309" width="10" style="426" customWidth="1"/>
    <col min="2310" max="2310" width="6.28515625" style="426" customWidth="1"/>
    <col min="2311" max="2311" width="12.28515625" style="426" customWidth="1"/>
    <col min="2312" max="2312" width="8.5703125" style="426" customWidth="1"/>
    <col min="2313" max="2313" width="13.7109375" style="426" customWidth="1"/>
    <col min="2314" max="2314" width="11.5703125" style="426" customWidth="1"/>
    <col min="2315" max="2315" width="24.7109375" style="426" customWidth="1"/>
    <col min="2316" max="2316" width="17.42578125" style="426" customWidth="1"/>
    <col min="2317" max="2317" width="20.85546875" style="426" customWidth="1"/>
    <col min="2318" max="2318" width="26.85546875" style="426" customWidth="1"/>
    <col min="2319" max="2319" width="8" style="426" customWidth="1"/>
    <col min="2320" max="2320" width="25" style="426" customWidth="1"/>
    <col min="2321" max="2321" width="12.7109375" style="426" customWidth="1"/>
    <col min="2322" max="2322" width="16.42578125" style="426" customWidth="1"/>
    <col min="2323" max="2323" width="23.5703125" style="426" customWidth="1"/>
    <col min="2324" max="2324" width="33.7109375" style="426" customWidth="1"/>
    <col min="2325" max="2325" width="31.140625" style="426" customWidth="1"/>
    <col min="2326" max="2326" width="19.28515625" style="426" customWidth="1"/>
    <col min="2327" max="2327" width="11.7109375" style="426" customWidth="1"/>
    <col min="2328" max="2328" width="15.42578125" style="426" customWidth="1"/>
    <col min="2329" max="2329" width="5.5703125" style="426" customWidth="1"/>
    <col min="2330" max="2330" width="4.7109375" style="426" customWidth="1"/>
    <col min="2331" max="2332" width="7.28515625" style="426" customWidth="1"/>
    <col min="2333" max="2333" width="8.42578125" style="426" customWidth="1"/>
    <col min="2334" max="2334" width="9.5703125" style="426" customWidth="1"/>
    <col min="2335" max="2335" width="6.28515625" style="426" customWidth="1"/>
    <col min="2336" max="2336" width="5.85546875" style="426" customWidth="1"/>
    <col min="2337" max="2338" width="4.42578125" style="426" customWidth="1"/>
    <col min="2339" max="2339" width="5" style="426" customWidth="1"/>
    <col min="2340" max="2340" width="5.85546875" style="426" customWidth="1"/>
    <col min="2341" max="2341" width="6.140625" style="426" customWidth="1"/>
    <col min="2342" max="2342" width="6.28515625" style="426" customWidth="1"/>
    <col min="2343" max="2343" width="4.85546875" style="426" customWidth="1"/>
    <col min="2344" max="2344" width="8.140625" style="426" customWidth="1"/>
    <col min="2345" max="2345" width="11.5703125" style="426" customWidth="1"/>
    <col min="2346" max="2346" width="13.7109375" style="426" customWidth="1"/>
    <col min="2347" max="2347" width="20.85546875" style="426" customWidth="1"/>
    <col min="2348" max="2560" width="11.42578125" style="426"/>
    <col min="2561" max="2561" width="13.140625" style="426" customWidth="1"/>
    <col min="2562" max="2562" width="4" style="426" customWidth="1"/>
    <col min="2563" max="2563" width="12.85546875" style="426" customWidth="1"/>
    <col min="2564" max="2564" width="14.7109375" style="426" customWidth="1"/>
    <col min="2565" max="2565" width="10" style="426" customWidth="1"/>
    <col min="2566" max="2566" width="6.28515625" style="426" customWidth="1"/>
    <col min="2567" max="2567" width="12.28515625" style="426" customWidth="1"/>
    <col min="2568" max="2568" width="8.5703125" style="426" customWidth="1"/>
    <col min="2569" max="2569" width="13.7109375" style="426" customWidth="1"/>
    <col min="2570" max="2570" width="11.5703125" style="426" customWidth="1"/>
    <col min="2571" max="2571" width="24.7109375" style="426" customWidth="1"/>
    <col min="2572" max="2572" width="17.42578125" style="426" customWidth="1"/>
    <col min="2573" max="2573" width="20.85546875" style="426" customWidth="1"/>
    <col min="2574" max="2574" width="26.85546875" style="426" customWidth="1"/>
    <col min="2575" max="2575" width="8" style="426" customWidth="1"/>
    <col min="2576" max="2576" width="25" style="426" customWidth="1"/>
    <col min="2577" max="2577" width="12.7109375" style="426" customWidth="1"/>
    <col min="2578" max="2578" width="16.42578125" style="426" customWidth="1"/>
    <col min="2579" max="2579" width="23.5703125" style="426" customWidth="1"/>
    <col min="2580" max="2580" width="33.7109375" style="426" customWidth="1"/>
    <col min="2581" max="2581" width="31.140625" style="426" customWidth="1"/>
    <col min="2582" max="2582" width="19.28515625" style="426" customWidth="1"/>
    <col min="2583" max="2583" width="11.7109375" style="426" customWidth="1"/>
    <col min="2584" max="2584" width="15.42578125" style="426" customWidth="1"/>
    <col min="2585" max="2585" width="5.5703125" style="426" customWidth="1"/>
    <col min="2586" max="2586" width="4.7109375" style="426" customWidth="1"/>
    <col min="2587" max="2588" width="7.28515625" style="426" customWidth="1"/>
    <col min="2589" max="2589" width="8.42578125" style="426" customWidth="1"/>
    <col min="2590" max="2590" width="9.5703125" style="426" customWidth="1"/>
    <col min="2591" max="2591" width="6.28515625" style="426" customWidth="1"/>
    <col min="2592" max="2592" width="5.85546875" style="426" customWidth="1"/>
    <col min="2593" max="2594" width="4.42578125" style="426" customWidth="1"/>
    <col min="2595" max="2595" width="5" style="426" customWidth="1"/>
    <col min="2596" max="2596" width="5.85546875" style="426" customWidth="1"/>
    <col min="2597" max="2597" width="6.140625" style="426" customWidth="1"/>
    <col min="2598" max="2598" width="6.28515625" style="426" customWidth="1"/>
    <col min="2599" max="2599" width="4.85546875" style="426" customWidth="1"/>
    <col min="2600" max="2600" width="8.140625" style="426" customWidth="1"/>
    <col min="2601" max="2601" width="11.5703125" style="426" customWidth="1"/>
    <col min="2602" max="2602" width="13.7109375" style="426" customWidth="1"/>
    <col min="2603" max="2603" width="20.85546875" style="426" customWidth="1"/>
    <col min="2604" max="2816" width="11.42578125" style="426"/>
    <col min="2817" max="2817" width="13.140625" style="426" customWidth="1"/>
    <col min="2818" max="2818" width="4" style="426" customWidth="1"/>
    <col min="2819" max="2819" width="12.85546875" style="426" customWidth="1"/>
    <col min="2820" max="2820" width="14.7109375" style="426" customWidth="1"/>
    <col min="2821" max="2821" width="10" style="426" customWidth="1"/>
    <col min="2822" max="2822" width="6.28515625" style="426" customWidth="1"/>
    <col min="2823" max="2823" width="12.28515625" style="426" customWidth="1"/>
    <col min="2824" max="2824" width="8.5703125" style="426" customWidth="1"/>
    <col min="2825" max="2825" width="13.7109375" style="426" customWidth="1"/>
    <col min="2826" max="2826" width="11.5703125" style="426" customWidth="1"/>
    <col min="2827" max="2827" width="24.7109375" style="426" customWidth="1"/>
    <col min="2828" max="2828" width="17.42578125" style="426" customWidth="1"/>
    <col min="2829" max="2829" width="20.85546875" style="426" customWidth="1"/>
    <col min="2830" max="2830" width="26.85546875" style="426" customWidth="1"/>
    <col min="2831" max="2831" width="8" style="426" customWidth="1"/>
    <col min="2832" max="2832" width="25" style="426" customWidth="1"/>
    <col min="2833" max="2833" width="12.7109375" style="426" customWidth="1"/>
    <col min="2834" max="2834" width="16.42578125" style="426" customWidth="1"/>
    <col min="2835" max="2835" width="23.5703125" style="426" customWidth="1"/>
    <col min="2836" max="2836" width="33.7109375" style="426" customWidth="1"/>
    <col min="2837" max="2837" width="31.140625" style="426" customWidth="1"/>
    <col min="2838" max="2838" width="19.28515625" style="426" customWidth="1"/>
    <col min="2839" max="2839" width="11.7109375" style="426" customWidth="1"/>
    <col min="2840" max="2840" width="15.42578125" style="426" customWidth="1"/>
    <col min="2841" max="2841" width="5.5703125" style="426" customWidth="1"/>
    <col min="2842" max="2842" width="4.7109375" style="426" customWidth="1"/>
    <col min="2843" max="2844" width="7.28515625" style="426" customWidth="1"/>
    <col min="2845" max="2845" width="8.42578125" style="426" customWidth="1"/>
    <col min="2846" max="2846" width="9.5703125" style="426" customWidth="1"/>
    <col min="2847" max="2847" width="6.28515625" style="426" customWidth="1"/>
    <col min="2848" max="2848" width="5.85546875" style="426" customWidth="1"/>
    <col min="2849" max="2850" width="4.42578125" style="426" customWidth="1"/>
    <col min="2851" max="2851" width="5" style="426" customWidth="1"/>
    <col min="2852" max="2852" width="5.85546875" style="426" customWidth="1"/>
    <col min="2853" max="2853" width="6.140625" style="426" customWidth="1"/>
    <col min="2854" max="2854" width="6.28515625" style="426" customWidth="1"/>
    <col min="2855" max="2855" width="4.85546875" style="426" customWidth="1"/>
    <col min="2856" max="2856" width="8.140625" style="426" customWidth="1"/>
    <col min="2857" max="2857" width="11.5703125" style="426" customWidth="1"/>
    <col min="2858" max="2858" width="13.7109375" style="426" customWidth="1"/>
    <col min="2859" max="2859" width="20.85546875" style="426" customWidth="1"/>
    <col min="2860" max="3072" width="11.42578125" style="426"/>
    <col min="3073" max="3073" width="13.140625" style="426" customWidth="1"/>
    <col min="3074" max="3074" width="4" style="426" customWidth="1"/>
    <col min="3075" max="3075" width="12.85546875" style="426" customWidth="1"/>
    <col min="3076" max="3076" width="14.7109375" style="426" customWidth="1"/>
    <col min="3077" max="3077" width="10" style="426" customWidth="1"/>
    <col min="3078" max="3078" width="6.28515625" style="426" customWidth="1"/>
    <col min="3079" max="3079" width="12.28515625" style="426" customWidth="1"/>
    <col min="3080" max="3080" width="8.5703125" style="426" customWidth="1"/>
    <col min="3081" max="3081" width="13.7109375" style="426" customWidth="1"/>
    <col min="3082" max="3082" width="11.5703125" style="426" customWidth="1"/>
    <col min="3083" max="3083" width="24.7109375" style="426" customWidth="1"/>
    <col min="3084" max="3084" width="17.42578125" style="426" customWidth="1"/>
    <col min="3085" max="3085" width="20.85546875" style="426" customWidth="1"/>
    <col min="3086" max="3086" width="26.85546875" style="426" customWidth="1"/>
    <col min="3087" max="3087" width="8" style="426" customWidth="1"/>
    <col min="3088" max="3088" width="25" style="426" customWidth="1"/>
    <col min="3089" max="3089" width="12.7109375" style="426" customWidth="1"/>
    <col min="3090" max="3090" width="16.42578125" style="426" customWidth="1"/>
    <col min="3091" max="3091" width="23.5703125" style="426" customWidth="1"/>
    <col min="3092" max="3092" width="33.7109375" style="426" customWidth="1"/>
    <col min="3093" max="3093" width="31.140625" style="426" customWidth="1"/>
    <col min="3094" max="3094" width="19.28515625" style="426" customWidth="1"/>
    <col min="3095" max="3095" width="11.7109375" style="426" customWidth="1"/>
    <col min="3096" max="3096" width="15.42578125" style="426" customWidth="1"/>
    <col min="3097" max="3097" width="5.5703125" style="426" customWidth="1"/>
    <col min="3098" max="3098" width="4.7109375" style="426" customWidth="1"/>
    <col min="3099" max="3100" width="7.28515625" style="426" customWidth="1"/>
    <col min="3101" max="3101" width="8.42578125" style="426" customWidth="1"/>
    <col min="3102" max="3102" width="9.5703125" style="426" customWidth="1"/>
    <col min="3103" max="3103" width="6.28515625" style="426" customWidth="1"/>
    <col min="3104" max="3104" width="5.85546875" style="426" customWidth="1"/>
    <col min="3105" max="3106" width="4.42578125" style="426" customWidth="1"/>
    <col min="3107" max="3107" width="5" style="426" customWidth="1"/>
    <col min="3108" max="3108" width="5.85546875" style="426" customWidth="1"/>
    <col min="3109" max="3109" width="6.140625" style="426" customWidth="1"/>
    <col min="3110" max="3110" width="6.28515625" style="426" customWidth="1"/>
    <col min="3111" max="3111" width="4.85546875" style="426" customWidth="1"/>
    <col min="3112" max="3112" width="8.140625" style="426" customWidth="1"/>
    <col min="3113" max="3113" width="11.5703125" style="426" customWidth="1"/>
    <col min="3114" max="3114" width="13.7109375" style="426" customWidth="1"/>
    <col min="3115" max="3115" width="20.85546875" style="426" customWidth="1"/>
    <col min="3116" max="3328" width="11.42578125" style="426"/>
    <col min="3329" max="3329" width="13.140625" style="426" customWidth="1"/>
    <col min="3330" max="3330" width="4" style="426" customWidth="1"/>
    <col min="3331" max="3331" width="12.85546875" style="426" customWidth="1"/>
    <col min="3332" max="3332" width="14.7109375" style="426" customWidth="1"/>
    <col min="3333" max="3333" width="10" style="426" customWidth="1"/>
    <col min="3334" max="3334" width="6.28515625" style="426" customWidth="1"/>
    <col min="3335" max="3335" width="12.28515625" style="426" customWidth="1"/>
    <col min="3336" max="3336" width="8.5703125" style="426" customWidth="1"/>
    <col min="3337" max="3337" width="13.7109375" style="426" customWidth="1"/>
    <col min="3338" max="3338" width="11.5703125" style="426" customWidth="1"/>
    <col min="3339" max="3339" width="24.7109375" style="426" customWidth="1"/>
    <col min="3340" max="3340" width="17.42578125" style="426" customWidth="1"/>
    <col min="3341" max="3341" width="20.85546875" style="426" customWidth="1"/>
    <col min="3342" max="3342" width="26.85546875" style="426" customWidth="1"/>
    <col min="3343" max="3343" width="8" style="426" customWidth="1"/>
    <col min="3344" max="3344" width="25" style="426" customWidth="1"/>
    <col min="3345" max="3345" width="12.7109375" style="426" customWidth="1"/>
    <col min="3346" max="3346" width="16.42578125" style="426" customWidth="1"/>
    <col min="3347" max="3347" width="23.5703125" style="426" customWidth="1"/>
    <col min="3348" max="3348" width="33.7109375" style="426" customWidth="1"/>
    <col min="3349" max="3349" width="31.140625" style="426" customWidth="1"/>
    <col min="3350" max="3350" width="19.28515625" style="426" customWidth="1"/>
    <col min="3351" max="3351" width="11.7109375" style="426" customWidth="1"/>
    <col min="3352" max="3352" width="15.42578125" style="426" customWidth="1"/>
    <col min="3353" max="3353" width="5.5703125" style="426" customWidth="1"/>
    <col min="3354" max="3354" width="4.7109375" style="426" customWidth="1"/>
    <col min="3355" max="3356" width="7.28515625" style="426" customWidth="1"/>
    <col min="3357" max="3357" width="8.42578125" style="426" customWidth="1"/>
    <col min="3358" max="3358" width="9.5703125" style="426" customWidth="1"/>
    <col min="3359" max="3359" width="6.28515625" style="426" customWidth="1"/>
    <col min="3360" max="3360" width="5.85546875" style="426" customWidth="1"/>
    <col min="3361" max="3362" width="4.42578125" style="426" customWidth="1"/>
    <col min="3363" max="3363" width="5" style="426" customWidth="1"/>
    <col min="3364" max="3364" width="5.85546875" style="426" customWidth="1"/>
    <col min="3365" max="3365" width="6.140625" style="426" customWidth="1"/>
    <col min="3366" max="3366" width="6.28515625" style="426" customWidth="1"/>
    <col min="3367" max="3367" width="4.85546875" style="426" customWidth="1"/>
    <col min="3368" max="3368" width="8.140625" style="426" customWidth="1"/>
    <col min="3369" max="3369" width="11.5703125" style="426" customWidth="1"/>
    <col min="3370" max="3370" width="13.7109375" style="426" customWidth="1"/>
    <col min="3371" max="3371" width="20.85546875" style="426" customWidth="1"/>
    <col min="3372" max="3584" width="11.42578125" style="426"/>
    <col min="3585" max="3585" width="13.140625" style="426" customWidth="1"/>
    <col min="3586" max="3586" width="4" style="426" customWidth="1"/>
    <col min="3587" max="3587" width="12.85546875" style="426" customWidth="1"/>
    <col min="3588" max="3588" width="14.7109375" style="426" customWidth="1"/>
    <col min="3589" max="3589" width="10" style="426" customWidth="1"/>
    <col min="3590" max="3590" width="6.28515625" style="426" customWidth="1"/>
    <col min="3591" max="3591" width="12.28515625" style="426" customWidth="1"/>
    <col min="3592" max="3592" width="8.5703125" style="426" customWidth="1"/>
    <col min="3593" max="3593" width="13.7109375" style="426" customWidth="1"/>
    <col min="3594" max="3594" width="11.5703125" style="426" customWidth="1"/>
    <col min="3595" max="3595" width="24.7109375" style="426" customWidth="1"/>
    <col min="3596" max="3596" width="17.42578125" style="426" customWidth="1"/>
    <col min="3597" max="3597" width="20.85546875" style="426" customWidth="1"/>
    <col min="3598" max="3598" width="26.85546875" style="426" customWidth="1"/>
    <col min="3599" max="3599" width="8" style="426" customWidth="1"/>
    <col min="3600" max="3600" width="25" style="426" customWidth="1"/>
    <col min="3601" max="3601" width="12.7109375" style="426" customWidth="1"/>
    <col min="3602" max="3602" width="16.42578125" style="426" customWidth="1"/>
    <col min="3603" max="3603" width="23.5703125" style="426" customWidth="1"/>
    <col min="3604" max="3604" width="33.7109375" style="426" customWidth="1"/>
    <col min="3605" max="3605" width="31.140625" style="426" customWidth="1"/>
    <col min="3606" max="3606" width="19.28515625" style="426" customWidth="1"/>
    <col min="3607" max="3607" width="11.7109375" style="426" customWidth="1"/>
    <col min="3608" max="3608" width="15.42578125" style="426" customWidth="1"/>
    <col min="3609" max="3609" width="5.5703125" style="426" customWidth="1"/>
    <col min="3610" max="3610" width="4.7109375" style="426" customWidth="1"/>
    <col min="3611" max="3612" width="7.28515625" style="426" customWidth="1"/>
    <col min="3613" max="3613" width="8.42578125" style="426" customWidth="1"/>
    <col min="3614" max="3614" width="9.5703125" style="426" customWidth="1"/>
    <col min="3615" max="3615" width="6.28515625" style="426" customWidth="1"/>
    <col min="3616" max="3616" width="5.85546875" style="426" customWidth="1"/>
    <col min="3617" max="3618" width="4.42578125" style="426" customWidth="1"/>
    <col min="3619" max="3619" width="5" style="426" customWidth="1"/>
    <col min="3620" max="3620" width="5.85546875" style="426" customWidth="1"/>
    <col min="3621" max="3621" width="6.140625" style="426" customWidth="1"/>
    <col min="3622" max="3622" width="6.28515625" style="426" customWidth="1"/>
    <col min="3623" max="3623" width="4.85546875" style="426" customWidth="1"/>
    <col min="3624" max="3624" width="8.140625" style="426" customWidth="1"/>
    <col min="3625" max="3625" width="11.5703125" style="426" customWidth="1"/>
    <col min="3626" max="3626" width="13.7109375" style="426" customWidth="1"/>
    <col min="3627" max="3627" width="20.85546875" style="426" customWidth="1"/>
    <col min="3628" max="3840" width="11.42578125" style="426"/>
    <col min="3841" max="3841" width="13.140625" style="426" customWidth="1"/>
    <col min="3842" max="3842" width="4" style="426" customWidth="1"/>
    <col min="3843" max="3843" width="12.85546875" style="426" customWidth="1"/>
    <col min="3844" max="3844" width="14.7109375" style="426" customWidth="1"/>
    <col min="3845" max="3845" width="10" style="426" customWidth="1"/>
    <col min="3846" max="3846" width="6.28515625" style="426" customWidth="1"/>
    <col min="3847" max="3847" width="12.28515625" style="426" customWidth="1"/>
    <col min="3848" max="3848" width="8.5703125" style="426" customWidth="1"/>
    <col min="3849" max="3849" width="13.7109375" style="426" customWidth="1"/>
    <col min="3850" max="3850" width="11.5703125" style="426" customWidth="1"/>
    <col min="3851" max="3851" width="24.7109375" style="426" customWidth="1"/>
    <col min="3852" max="3852" width="17.42578125" style="426" customWidth="1"/>
    <col min="3853" max="3853" width="20.85546875" style="426" customWidth="1"/>
    <col min="3854" max="3854" width="26.85546875" style="426" customWidth="1"/>
    <col min="3855" max="3855" width="8" style="426" customWidth="1"/>
    <col min="3856" max="3856" width="25" style="426" customWidth="1"/>
    <col min="3857" max="3857" width="12.7109375" style="426" customWidth="1"/>
    <col min="3858" max="3858" width="16.42578125" style="426" customWidth="1"/>
    <col min="3859" max="3859" width="23.5703125" style="426" customWidth="1"/>
    <col min="3860" max="3860" width="33.7109375" style="426" customWidth="1"/>
    <col min="3861" max="3861" width="31.140625" style="426" customWidth="1"/>
    <col min="3862" max="3862" width="19.28515625" style="426" customWidth="1"/>
    <col min="3863" max="3863" width="11.7109375" style="426" customWidth="1"/>
    <col min="3864" max="3864" width="15.42578125" style="426" customWidth="1"/>
    <col min="3865" max="3865" width="5.5703125" style="426" customWidth="1"/>
    <col min="3866" max="3866" width="4.7109375" style="426" customWidth="1"/>
    <col min="3867" max="3868" width="7.28515625" style="426" customWidth="1"/>
    <col min="3869" max="3869" width="8.42578125" style="426" customWidth="1"/>
    <col min="3870" max="3870" width="9.5703125" style="426" customWidth="1"/>
    <col min="3871" max="3871" width="6.28515625" style="426" customWidth="1"/>
    <col min="3872" max="3872" width="5.85546875" style="426" customWidth="1"/>
    <col min="3873" max="3874" width="4.42578125" style="426" customWidth="1"/>
    <col min="3875" max="3875" width="5" style="426" customWidth="1"/>
    <col min="3876" max="3876" width="5.85546875" style="426" customWidth="1"/>
    <col min="3877" max="3877" width="6.140625" style="426" customWidth="1"/>
    <col min="3878" max="3878" width="6.28515625" style="426" customWidth="1"/>
    <col min="3879" max="3879" width="4.85546875" style="426" customWidth="1"/>
    <col min="3880" max="3880" width="8.140625" style="426" customWidth="1"/>
    <col min="3881" max="3881" width="11.5703125" style="426" customWidth="1"/>
    <col min="3882" max="3882" width="13.7109375" style="426" customWidth="1"/>
    <col min="3883" max="3883" width="20.85546875" style="426" customWidth="1"/>
    <col min="3884" max="4096" width="11.42578125" style="426"/>
    <col min="4097" max="4097" width="13.140625" style="426" customWidth="1"/>
    <col min="4098" max="4098" width="4" style="426" customWidth="1"/>
    <col min="4099" max="4099" width="12.85546875" style="426" customWidth="1"/>
    <col min="4100" max="4100" width="14.7109375" style="426" customWidth="1"/>
    <col min="4101" max="4101" width="10" style="426" customWidth="1"/>
    <col min="4102" max="4102" width="6.28515625" style="426" customWidth="1"/>
    <col min="4103" max="4103" width="12.28515625" style="426" customWidth="1"/>
    <col min="4104" max="4104" width="8.5703125" style="426" customWidth="1"/>
    <col min="4105" max="4105" width="13.7109375" style="426" customWidth="1"/>
    <col min="4106" max="4106" width="11.5703125" style="426" customWidth="1"/>
    <col min="4107" max="4107" width="24.7109375" style="426" customWidth="1"/>
    <col min="4108" max="4108" width="17.42578125" style="426" customWidth="1"/>
    <col min="4109" max="4109" width="20.85546875" style="426" customWidth="1"/>
    <col min="4110" max="4110" width="26.85546875" style="426" customWidth="1"/>
    <col min="4111" max="4111" width="8" style="426" customWidth="1"/>
    <col min="4112" max="4112" width="25" style="426" customWidth="1"/>
    <col min="4113" max="4113" width="12.7109375" style="426" customWidth="1"/>
    <col min="4114" max="4114" width="16.42578125" style="426" customWidth="1"/>
    <col min="4115" max="4115" width="23.5703125" style="426" customWidth="1"/>
    <col min="4116" max="4116" width="33.7109375" style="426" customWidth="1"/>
    <col min="4117" max="4117" width="31.140625" style="426" customWidth="1"/>
    <col min="4118" max="4118" width="19.28515625" style="426" customWidth="1"/>
    <col min="4119" max="4119" width="11.7109375" style="426" customWidth="1"/>
    <col min="4120" max="4120" width="15.42578125" style="426" customWidth="1"/>
    <col min="4121" max="4121" width="5.5703125" style="426" customWidth="1"/>
    <col min="4122" max="4122" width="4.7109375" style="426" customWidth="1"/>
    <col min="4123" max="4124" width="7.28515625" style="426" customWidth="1"/>
    <col min="4125" max="4125" width="8.42578125" style="426" customWidth="1"/>
    <col min="4126" max="4126" width="9.5703125" style="426" customWidth="1"/>
    <col min="4127" max="4127" width="6.28515625" style="426" customWidth="1"/>
    <col min="4128" max="4128" width="5.85546875" style="426" customWidth="1"/>
    <col min="4129" max="4130" width="4.42578125" style="426" customWidth="1"/>
    <col min="4131" max="4131" width="5" style="426" customWidth="1"/>
    <col min="4132" max="4132" width="5.85546875" style="426" customWidth="1"/>
    <col min="4133" max="4133" width="6.140625" style="426" customWidth="1"/>
    <col min="4134" max="4134" width="6.28515625" style="426" customWidth="1"/>
    <col min="4135" max="4135" width="4.85546875" style="426" customWidth="1"/>
    <col min="4136" max="4136" width="8.140625" style="426" customWidth="1"/>
    <col min="4137" max="4137" width="11.5703125" style="426" customWidth="1"/>
    <col min="4138" max="4138" width="13.7109375" style="426" customWidth="1"/>
    <col min="4139" max="4139" width="20.85546875" style="426" customWidth="1"/>
    <col min="4140" max="4352" width="11.42578125" style="426"/>
    <col min="4353" max="4353" width="13.140625" style="426" customWidth="1"/>
    <col min="4354" max="4354" width="4" style="426" customWidth="1"/>
    <col min="4355" max="4355" width="12.85546875" style="426" customWidth="1"/>
    <col min="4356" max="4356" width="14.7109375" style="426" customWidth="1"/>
    <col min="4357" max="4357" width="10" style="426" customWidth="1"/>
    <col min="4358" max="4358" width="6.28515625" style="426" customWidth="1"/>
    <col min="4359" max="4359" width="12.28515625" style="426" customWidth="1"/>
    <col min="4360" max="4360" width="8.5703125" style="426" customWidth="1"/>
    <col min="4361" max="4361" width="13.7109375" style="426" customWidth="1"/>
    <col min="4362" max="4362" width="11.5703125" style="426" customWidth="1"/>
    <col min="4363" max="4363" width="24.7109375" style="426" customWidth="1"/>
    <col min="4364" max="4364" width="17.42578125" style="426" customWidth="1"/>
    <col min="4365" max="4365" width="20.85546875" style="426" customWidth="1"/>
    <col min="4366" max="4366" width="26.85546875" style="426" customWidth="1"/>
    <col min="4367" max="4367" width="8" style="426" customWidth="1"/>
    <col min="4368" max="4368" width="25" style="426" customWidth="1"/>
    <col min="4369" max="4369" width="12.7109375" style="426" customWidth="1"/>
    <col min="4370" max="4370" width="16.42578125" style="426" customWidth="1"/>
    <col min="4371" max="4371" width="23.5703125" style="426" customWidth="1"/>
    <col min="4372" max="4372" width="33.7109375" style="426" customWidth="1"/>
    <col min="4373" max="4373" width="31.140625" style="426" customWidth="1"/>
    <col min="4374" max="4374" width="19.28515625" style="426" customWidth="1"/>
    <col min="4375" max="4375" width="11.7109375" style="426" customWidth="1"/>
    <col min="4376" max="4376" width="15.42578125" style="426" customWidth="1"/>
    <col min="4377" max="4377" width="5.5703125" style="426" customWidth="1"/>
    <col min="4378" max="4378" width="4.7109375" style="426" customWidth="1"/>
    <col min="4379" max="4380" width="7.28515625" style="426" customWidth="1"/>
    <col min="4381" max="4381" width="8.42578125" style="426" customWidth="1"/>
    <col min="4382" max="4382" width="9.5703125" style="426" customWidth="1"/>
    <col min="4383" max="4383" width="6.28515625" style="426" customWidth="1"/>
    <col min="4384" max="4384" width="5.85546875" style="426" customWidth="1"/>
    <col min="4385" max="4386" width="4.42578125" style="426" customWidth="1"/>
    <col min="4387" max="4387" width="5" style="426" customWidth="1"/>
    <col min="4388" max="4388" width="5.85546875" style="426" customWidth="1"/>
    <col min="4389" max="4389" width="6.140625" style="426" customWidth="1"/>
    <col min="4390" max="4390" width="6.28515625" style="426" customWidth="1"/>
    <col min="4391" max="4391" width="4.85546875" style="426" customWidth="1"/>
    <col min="4392" max="4392" width="8.140625" style="426" customWidth="1"/>
    <col min="4393" max="4393" width="11.5703125" style="426" customWidth="1"/>
    <col min="4394" max="4394" width="13.7109375" style="426" customWidth="1"/>
    <col min="4395" max="4395" width="20.85546875" style="426" customWidth="1"/>
    <col min="4396" max="4608" width="11.42578125" style="426"/>
    <col min="4609" max="4609" width="13.140625" style="426" customWidth="1"/>
    <col min="4610" max="4610" width="4" style="426" customWidth="1"/>
    <col min="4611" max="4611" width="12.85546875" style="426" customWidth="1"/>
    <col min="4612" max="4612" width="14.7109375" style="426" customWidth="1"/>
    <col min="4613" max="4613" width="10" style="426" customWidth="1"/>
    <col min="4614" max="4614" width="6.28515625" style="426" customWidth="1"/>
    <col min="4615" max="4615" width="12.28515625" style="426" customWidth="1"/>
    <col min="4616" max="4616" width="8.5703125" style="426" customWidth="1"/>
    <col min="4617" max="4617" width="13.7109375" style="426" customWidth="1"/>
    <col min="4618" max="4618" width="11.5703125" style="426" customWidth="1"/>
    <col min="4619" max="4619" width="24.7109375" style="426" customWidth="1"/>
    <col min="4620" max="4620" width="17.42578125" style="426" customWidth="1"/>
    <col min="4621" max="4621" width="20.85546875" style="426" customWidth="1"/>
    <col min="4622" max="4622" width="26.85546875" style="426" customWidth="1"/>
    <col min="4623" max="4623" width="8" style="426" customWidth="1"/>
    <col min="4624" max="4624" width="25" style="426" customWidth="1"/>
    <col min="4625" max="4625" width="12.7109375" style="426" customWidth="1"/>
    <col min="4626" max="4626" width="16.42578125" style="426" customWidth="1"/>
    <col min="4627" max="4627" width="23.5703125" style="426" customWidth="1"/>
    <col min="4628" max="4628" width="33.7109375" style="426" customWidth="1"/>
    <col min="4629" max="4629" width="31.140625" style="426" customWidth="1"/>
    <col min="4630" max="4630" width="19.28515625" style="426" customWidth="1"/>
    <col min="4631" max="4631" width="11.7109375" style="426" customWidth="1"/>
    <col min="4632" max="4632" width="15.42578125" style="426" customWidth="1"/>
    <col min="4633" max="4633" width="5.5703125" style="426" customWidth="1"/>
    <col min="4634" max="4634" width="4.7109375" style="426" customWidth="1"/>
    <col min="4635" max="4636" width="7.28515625" style="426" customWidth="1"/>
    <col min="4637" max="4637" width="8.42578125" style="426" customWidth="1"/>
    <col min="4638" max="4638" width="9.5703125" style="426" customWidth="1"/>
    <col min="4639" max="4639" width="6.28515625" style="426" customWidth="1"/>
    <col min="4640" max="4640" width="5.85546875" style="426" customWidth="1"/>
    <col min="4641" max="4642" width="4.42578125" style="426" customWidth="1"/>
    <col min="4643" max="4643" width="5" style="426" customWidth="1"/>
    <col min="4644" max="4644" width="5.85546875" style="426" customWidth="1"/>
    <col min="4645" max="4645" width="6.140625" style="426" customWidth="1"/>
    <col min="4646" max="4646" width="6.28515625" style="426" customWidth="1"/>
    <col min="4647" max="4647" width="4.85546875" style="426" customWidth="1"/>
    <col min="4648" max="4648" width="8.140625" style="426" customWidth="1"/>
    <col min="4649" max="4649" width="11.5703125" style="426" customWidth="1"/>
    <col min="4650" max="4650" width="13.7109375" style="426" customWidth="1"/>
    <col min="4651" max="4651" width="20.85546875" style="426" customWidth="1"/>
    <col min="4652" max="4864" width="11.42578125" style="426"/>
    <col min="4865" max="4865" width="13.140625" style="426" customWidth="1"/>
    <col min="4866" max="4866" width="4" style="426" customWidth="1"/>
    <col min="4867" max="4867" width="12.85546875" style="426" customWidth="1"/>
    <col min="4868" max="4868" width="14.7109375" style="426" customWidth="1"/>
    <col min="4869" max="4869" width="10" style="426" customWidth="1"/>
    <col min="4870" max="4870" width="6.28515625" style="426" customWidth="1"/>
    <col min="4871" max="4871" width="12.28515625" style="426" customWidth="1"/>
    <col min="4872" max="4872" width="8.5703125" style="426" customWidth="1"/>
    <col min="4873" max="4873" width="13.7109375" style="426" customWidth="1"/>
    <col min="4874" max="4874" width="11.5703125" style="426" customWidth="1"/>
    <col min="4875" max="4875" width="24.7109375" style="426" customWidth="1"/>
    <col min="4876" max="4876" width="17.42578125" style="426" customWidth="1"/>
    <col min="4877" max="4877" width="20.85546875" style="426" customWidth="1"/>
    <col min="4878" max="4878" width="26.85546875" style="426" customWidth="1"/>
    <col min="4879" max="4879" width="8" style="426" customWidth="1"/>
    <col min="4880" max="4880" width="25" style="426" customWidth="1"/>
    <col min="4881" max="4881" width="12.7109375" style="426" customWidth="1"/>
    <col min="4882" max="4882" width="16.42578125" style="426" customWidth="1"/>
    <col min="4883" max="4883" width="23.5703125" style="426" customWidth="1"/>
    <col min="4884" max="4884" width="33.7109375" style="426" customWidth="1"/>
    <col min="4885" max="4885" width="31.140625" style="426" customWidth="1"/>
    <col min="4886" max="4886" width="19.28515625" style="426" customWidth="1"/>
    <col min="4887" max="4887" width="11.7109375" style="426" customWidth="1"/>
    <col min="4888" max="4888" width="15.42578125" style="426" customWidth="1"/>
    <col min="4889" max="4889" width="5.5703125" style="426" customWidth="1"/>
    <col min="4890" max="4890" width="4.7109375" style="426" customWidth="1"/>
    <col min="4891" max="4892" width="7.28515625" style="426" customWidth="1"/>
    <col min="4893" max="4893" width="8.42578125" style="426" customWidth="1"/>
    <col min="4894" max="4894" width="9.5703125" style="426" customWidth="1"/>
    <col min="4895" max="4895" width="6.28515625" style="426" customWidth="1"/>
    <col min="4896" max="4896" width="5.85546875" style="426" customWidth="1"/>
    <col min="4897" max="4898" width="4.42578125" style="426" customWidth="1"/>
    <col min="4899" max="4899" width="5" style="426" customWidth="1"/>
    <col min="4900" max="4900" width="5.85546875" style="426" customWidth="1"/>
    <col min="4901" max="4901" width="6.140625" style="426" customWidth="1"/>
    <col min="4902" max="4902" width="6.28515625" style="426" customWidth="1"/>
    <col min="4903" max="4903" width="4.85546875" style="426" customWidth="1"/>
    <col min="4904" max="4904" width="8.140625" style="426" customWidth="1"/>
    <col min="4905" max="4905" width="11.5703125" style="426" customWidth="1"/>
    <col min="4906" max="4906" width="13.7109375" style="426" customWidth="1"/>
    <col min="4907" max="4907" width="20.85546875" style="426" customWidth="1"/>
    <col min="4908" max="5120" width="11.42578125" style="426"/>
    <col min="5121" max="5121" width="13.140625" style="426" customWidth="1"/>
    <col min="5122" max="5122" width="4" style="426" customWidth="1"/>
    <col min="5123" max="5123" width="12.85546875" style="426" customWidth="1"/>
    <col min="5124" max="5124" width="14.7109375" style="426" customWidth="1"/>
    <col min="5125" max="5125" width="10" style="426" customWidth="1"/>
    <col min="5126" max="5126" width="6.28515625" style="426" customWidth="1"/>
    <col min="5127" max="5127" width="12.28515625" style="426" customWidth="1"/>
    <col min="5128" max="5128" width="8.5703125" style="426" customWidth="1"/>
    <col min="5129" max="5129" width="13.7109375" style="426" customWidth="1"/>
    <col min="5130" max="5130" width="11.5703125" style="426" customWidth="1"/>
    <col min="5131" max="5131" width="24.7109375" style="426" customWidth="1"/>
    <col min="5132" max="5132" width="17.42578125" style="426" customWidth="1"/>
    <col min="5133" max="5133" width="20.85546875" style="426" customWidth="1"/>
    <col min="5134" max="5134" width="26.85546875" style="426" customWidth="1"/>
    <col min="5135" max="5135" width="8" style="426" customWidth="1"/>
    <col min="5136" max="5136" width="25" style="426" customWidth="1"/>
    <col min="5137" max="5137" width="12.7109375" style="426" customWidth="1"/>
    <col min="5138" max="5138" width="16.42578125" style="426" customWidth="1"/>
    <col min="5139" max="5139" width="23.5703125" style="426" customWidth="1"/>
    <col min="5140" max="5140" width="33.7109375" style="426" customWidth="1"/>
    <col min="5141" max="5141" width="31.140625" style="426" customWidth="1"/>
    <col min="5142" max="5142" width="19.28515625" style="426" customWidth="1"/>
    <col min="5143" max="5143" width="11.7109375" style="426" customWidth="1"/>
    <col min="5144" max="5144" width="15.42578125" style="426" customWidth="1"/>
    <col min="5145" max="5145" width="5.5703125" style="426" customWidth="1"/>
    <col min="5146" max="5146" width="4.7109375" style="426" customWidth="1"/>
    <col min="5147" max="5148" width="7.28515625" style="426" customWidth="1"/>
    <col min="5149" max="5149" width="8.42578125" style="426" customWidth="1"/>
    <col min="5150" max="5150" width="9.5703125" style="426" customWidth="1"/>
    <col min="5151" max="5151" width="6.28515625" style="426" customWidth="1"/>
    <col min="5152" max="5152" width="5.85546875" style="426" customWidth="1"/>
    <col min="5153" max="5154" width="4.42578125" style="426" customWidth="1"/>
    <col min="5155" max="5155" width="5" style="426" customWidth="1"/>
    <col min="5156" max="5156" width="5.85546875" style="426" customWidth="1"/>
    <col min="5157" max="5157" width="6.140625" style="426" customWidth="1"/>
    <col min="5158" max="5158" width="6.28515625" style="426" customWidth="1"/>
    <col min="5159" max="5159" width="4.85546875" style="426" customWidth="1"/>
    <col min="5160" max="5160" width="8.140625" style="426" customWidth="1"/>
    <col min="5161" max="5161" width="11.5703125" style="426" customWidth="1"/>
    <col min="5162" max="5162" width="13.7109375" style="426" customWidth="1"/>
    <col min="5163" max="5163" width="20.85546875" style="426" customWidth="1"/>
    <col min="5164" max="5376" width="11.42578125" style="426"/>
    <col min="5377" max="5377" width="13.140625" style="426" customWidth="1"/>
    <col min="5378" max="5378" width="4" style="426" customWidth="1"/>
    <col min="5379" max="5379" width="12.85546875" style="426" customWidth="1"/>
    <col min="5380" max="5380" width="14.7109375" style="426" customWidth="1"/>
    <col min="5381" max="5381" width="10" style="426" customWidth="1"/>
    <col min="5382" max="5382" width="6.28515625" style="426" customWidth="1"/>
    <col min="5383" max="5383" width="12.28515625" style="426" customWidth="1"/>
    <col min="5384" max="5384" width="8.5703125" style="426" customWidth="1"/>
    <col min="5385" max="5385" width="13.7109375" style="426" customWidth="1"/>
    <col min="5386" max="5386" width="11.5703125" style="426" customWidth="1"/>
    <col min="5387" max="5387" width="24.7109375" style="426" customWidth="1"/>
    <col min="5388" max="5388" width="17.42578125" style="426" customWidth="1"/>
    <col min="5389" max="5389" width="20.85546875" style="426" customWidth="1"/>
    <col min="5390" max="5390" width="26.85546875" style="426" customWidth="1"/>
    <col min="5391" max="5391" width="8" style="426" customWidth="1"/>
    <col min="5392" max="5392" width="25" style="426" customWidth="1"/>
    <col min="5393" max="5393" width="12.7109375" style="426" customWidth="1"/>
    <col min="5394" max="5394" width="16.42578125" style="426" customWidth="1"/>
    <col min="5395" max="5395" width="23.5703125" style="426" customWidth="1"/>
    <col min="5396" max="5396" width="33.7109375" style="426" customWidth="1"/>
    <col min="5397" max="5397" width="31.140625" style="426" customWidth="1"/>
    <col min="5398" max="5398" width="19.28515625" style="426" customWidth="1"/>
    <col min="5399" max="5399" width="11.7109375" style="426" customWidth="1"/>
    <col min="5400" max="5400" width="15.42578125" style="426" customWidth="1"/>
    <col min="5401" max="5401" width="5.5703125" style="426" customWidth="1"/>
    <col min="5402" max="5402" width="4.7109375" style="426" customWidth="1"/>
    <col min="5403" max="5404" width="7.28515625" style="426" customWidth="1"/>
    <col min="5405" max="5405" width="8.42578125" style="426" customWidth="1"/>
    <col min="5406" max="5406" width="9.5703125" style="426" customWidth="1"/>
    <col min="5407" max="5407" width="6.28515625" style="426" customWidth="1"/>
    <col min="5408" max="5408" width="5.85546875" style="426" customWidth="1"/>
    <col min="5409" max="5410" width="4.42578125" style="426" customWidth="1"/>
    <col min="5411" max="5411" width="5" style="426" customWidth="1"/>
    <col min="5412" max="5412" width="5.85546875" style="426" customWidth="1"/>
    <col min="5413" max="5413" width="6.140625" style="426" customWidth="1"/>
    <col min="5414" max="5414" width="6.28515625" style="426" customWidth="1"/>
    <col min="5415" max="5415" width="4.85546875" style="426" customWidth="1"/>
    <col min="5416" max="5416" width="8.140625" style="426" customWidth="1"/>
    <col min="5417" max="5417" width="11.5703125" style="426" customWidth="1"/>
    <col min="5418" max="5418" width="13.7109375" style="426" customWidth="1"/>
    <col min="5419" max="5419" width="20.85546875" style="426" customWidth="1"/>
    <col min="5420" max="5632" width="11.42578125" style="426"/>
    <col min="5633" max="5633" width="13.140625" style="426" customWidth="1"/>
    <col min="5634" max="5634" width="4" style="426" customWidth="1"/>
    <col min="5635" max="5635" width="12.85546875" style="426" customWidth="1"/>
    <col min="5636" max="5636" width="14.7109375" style="426" customWidth="1"/>
    <col min="5637" max="5637" width="10" style="426" customWidth="1"/>
    <col min="5638" max="5638" width="6.28515625" style="426" customWidth="1"/>
    <col min="5639" max="5639" width="12.28515625" style="426" customWidth="1"/>
    <col min="5640" max="5640" width="8.5703125" style="426" customWidth="1"/>
    <col min="5641" max="5641" width="13.7109375" style="426" customWidth="1"/>
    <col min="5642" max="5642" width="11.5703125" style="426" customWidth="1"/>
    <col min="5643" max="5643" width="24.7109375" style="426" customWidth="1"/>
    <col min="5644" max="5644" width="17.42578125" style="426" customWidth="1"/>
    <col min="5645" max="5645" width="20.85546875" style="426" customWidth="1"/>
    <col min="5646" max="5646" width="26.85546875" style="426" customWidth="1"/>
    <col min="5647" max="5647" width="8" style="426" customWidth="1"/>
    <col min="5648" max="5648" width="25" style="426" customWidth="1"/>
    <col min="5649" max="5649" width="12.7109375" style="426" customWidth="1"/>
    <col min="5650" max="5650" width="16.42578125" style="426" customWidth="1"/>
    <col min="5651" max="5651" width="23.5703125" style="426" customWidth="1"/>
    <col min="5652" max="5652" width="33.7109375" style="426" customWidth="1"/>
    <col min="5653" max="5653" width="31.140625" style="426" customWidth="1"/>
    <col min="5654" max="5654" width="19.28515625" style="426" customWidth="1"/>
    <col min="5655" max="5655" width="11.7109375" style="426" customWidth="1"/>
    <col min="5656" max="5656" width="15.42578125" style="426" customWidth="1"/>
    <col min="5657" max="5657" width="5.5703125" style="426" customWidth="1"/>
    <col min="5658" max="5658" width="4.7109375" style="426" customWidth="1"/>
    <col min="5659" max="5660" width="7.28515625" style="426" customWidth="1"/>
    <col min="5661" max="5661" width="8.42578125" style="426" customWidth="1"/>
    <col min="5662" max="5662" width="9.5703125" style="426" customWidth="1"/>
    <col min="5663" max="5663" width="6.28515625" style="426" customWidth="1"/>
    <col min="5664" max="5664" width="5.85546875" style="426" customWidth="1"/>
    <col min="5665" max="5666" width="4.42578125" style="426" customWidth="1"/>
    <col min="5667" max="5667" width="5" style="426" customWidth="1"/>
    <col min="5668" max="5668" width="5.85546875" style="426" customWidth="1"/>
    <col min="5669" max="5669" width="6.140625" style="426" customWidth="1"/>
    <col min="5670" max="5670" width="6.28515625" style="426" customWidth="1"/>
    <col min="5671" max="5671" width="4.85546875" style="426" customWidth="1"/>
    <col min="5672" max="5672" width="8.140625" style="426" customWidth="1"/>
    <col min="5673" max="5673" width="11.5703125" style="426" customWidth="1"/>
    <col min="5674" max="5674" width="13.7109375" style="426" customWidth="1"/>
    <col min="5675" max="5675" width="20.85546875" style="426" customWidth="1"/>
    <col min="5676" max="5888" width="11.42578125" style="426"/>
    <col min="5889" max="5889" width="13.140625" style="426" customWidth="1"/>
    <col min="5890" max="5890" width="4" style="426" customWidth="1"/>
    <col min="5891" max="5891" width="12.85546875" style="426" customWidth="1"/>
    <col min="5892" max="5892" width="14.7109375" style="426" customWidth="1"/>
    <col min="5893" max="5893" width="10" style="426" customWidth="1"/>
    <col min="5894" max="5894" width="6.28515625" style="426" customWidth="1"/>
    <col min="5895" max="5895" width="12.28515625" style="426" customWidth="1"/>
    <col min="5896" max="5896" width="8.5703125" style="426" customWidth="1"/>
    <col min="5897" max="5897" width="13.7109375" style="426" customWidth="1"/>
    <col min="5898" max="5898" width="11.5703125" style="426" customWidth="1"/>
    <col min="5899" max="5899" width="24.7109375" style="426" customWidth="1"/>
    <col min="5900" max="5900" width="17.42578125" style="426" customWidth="1"/>
    <col min="5901" max="5901" width="20.85546875" style="426" customWidth="1"/>
    <col min="5902" max="5902" width="26.85546875" style="426" customWidth="1"/>
    <col min="5903" max="5903" width="8" style="426" customWidth="1"/>
    <col min="5904" max="5904" width="25" style="426" customWidth="1"/>
    <col min="5905" max="5905" width="12.7109375" style="426" customWidth="1"/>
    <col min="5906" max="5906" width="16.42578125" style="426" customWidth="1"/>
    <col min="5907" max="5907" width="23.5703125" style="426" customWidth="1"/>
    <col min="5908" max="5908" width="33.7109375" style="426" customWidth="1"/>
    <col min="5909" max="5909" width="31.140625" style="426" customWidth="1"/>
    <col min="5910" max="5910" width="19.28515625" style="426" customWidth="1"/>
    <col min="5911" max="5911" width="11.7109375" style="426" customWidth="1"/>
    <col min="5912" max="5912" width="15.42578125" style="426" customWidth="1"/>
    <col min="5913" max="5913" width="5.5703125" style="426" customWidth="1"/>
    <col min="5914" max="5914" width="4.7109375" style="426" customWidth="1"/>
    <col min="5915" max="5916" width="7.28515625" style="426" customWidth="1"/>
    <col min="5917" max="5917" width="8.42578125" style="426" customWidth="1"/>
    <col min="5918" max="5918" width="9.5703125" style="426" customWidth="1"/>
    <col min="5919" max="5919" width="6.28515625" style="426" customWidth="1"/>
    <col min="5920" max="5920" width="5.85546875" style="426" customWidth="1"/>
    <col min="5921" max="5922" width="4.42578125" style="426" customWidth="1"/>
    <col min="5923" max="5923" width="5" style="426" customWidth="1"/>
    <col min="5924" max="5924" width="5.85546875" style="426" customWidth="1"/>
    <col min="5925" max="5925" width="6.140625" style="426" customWidth="1"/>
    <col min="5926" max="5926" width="6.28515625" style="426" customWidth="1"/>
    <col min="5927" max="5927" width="4.85546875" style="426" customWidth="1"/>
    <col min="5928" max="5928" width="8.140625" style="426" customWidth="1"/>
    <col min="5929" max="5929" width="11.5703125" style="426" customWidth="1"/>
    <col min="5930" max="5930" width="13.7109375" style="426" customWidth="1"/>
    <col min="5931" max="5931" width="20.85546875" style="426" customWidth="1"/>
    <col min="5932" max="6144" width="11.42578125" style="426"/>
    <col min="6145" max="6145" width="13.140625" style="426" customWidth="1"/>
    <col min="6146" max="6146" width="4" style="426" customWidth="1"/>
    <col min="6147" max="6147" width="12.85546875" style="426" customWidth="1"/>
    <col min="6148" max="6148" width="14.7109375" style="426" customWidth="1"/>
    <col min="6149" max="6149" width="10" style="426" customWidth="1"/>
    <col min="6150" max="6150" width="6.28515625" style="426" customWidth="1"/>
    <col min="6151" max="6151" width="12.28515625" style="426" customWidth="1"/>
    <col min="6152" max="6152" width="8.5703125" style="426" customWidth="1"/>
    <col min="6153" max="6153" width="13.7109375" style="426" customWidth="1"/>
    <col min="6154" max="6154" width="11.5703125" style="426" customWidth="1"/>
    <col min="6155" max="6155" width="24.7109375" style="426" customWidth="1"/>
    <col min="6156" max="6156" width="17.42578125" style="426" customWidth="1"/>
    <col min="6157" max="6157" width="20.85546875" style="426" customWidth="1"/>
    <col min="6158" max="6158" width="26.85546875" style="426" customWidth="1"/>
    <col min="6159" max="6159" width="8" style="426" customWidth="1"/>
    <col min="6160" max="6160" width="25" style="426" customWidth="1"/>
    <col min="6161" max="6161" width="12.7109375" style="426" customWidth="1"/>
    <col min="6162" max="6162" width="16.42578125" style="426" customWidth="1"/>
    <col min="6163" max="6163" width="23.5703125" style="426" customWidth="1"/>
    <col min="6164" max="6164" width="33.7109375" style="426" customWidth="1"/>
    <col min="6165" max="6165" width="31.140625" style="426" customWidth="1"/>
    <col min="6166" max="6166" width="19.28515625" style="426" customWidth="1"/>
    <col min="6167" max="6167" width="11.7109375" style="426" customWidth="1"/>
    <col min="6168" max="6168" width="15.42578125" style="426" customWidth="1"/>
    <col min="6169" max="6169" width="5.5703125" style="426" customWidth="1"/>
    <col min="6170" max="6170" width="4.7109375" style="426" customWidth="1"/>
    <col min="6171" max="6172" width="7.28515625" style="426" customWidth="1"/>
    <col min="6173" max="6173" width="8.42578125" style="426" customWidth="1"/>
    <col min="6174" max="6174" width="9.5703125" style="426" customWidth="1"/>
    <col min="6175" max="6175" width="6.28515625" style="426" customWidth="1"/>
    <col min="6176" max="6176" width="5.85546875" style="426" customWidth="1"/>
    <col min="6177" max="6178" width="4.42578125" style="426" customWidth="1"/>
    <col min="6179" max="6179" width="5" style="426" customWidth="1"/>
    <col min="6180" max="6180" width="5.85546875" style="426" customWidth="1"/>
    <col min="6181" max="6181" width="6.140625" style="426" customWidth="1"/>
    <col min="6182" max="6182" width="6.28515625" style="426" customWidth="1"/>
    <col min="6183" max="6183" width="4.85546875" style="426" customWidth="1"/>
    <col min="6184" max="6184" width="8.140625" style="426" customWidth="1"/>
    <col min="6185" max="6185" width="11.5703125" style="426" customWidth="1"/>
    <col min="6186" max="6186" width="13.7109375" style="426" customWidth="1"/>
    <col min="6187" max="6187" width="20.85546875" style="426" customWidth="1"/>
    <col min="6188" max="6400" width="11.42578125" style="426"/>
    <col min="6401" max="6401" width="13.140625" style="426" customWidth="1"/>
    <col min="6402" max="6402" width="4" style="426" customWidth="1"/>
    <col min="6403" max="6403" width="12.85546875" style="426" customWidth="1"/>
    <col min="6404" max="6404" width="14.7109375" style="426" customWidth="1"/>
    <col min="6405" max="6405" width="10" style="426" customWidth="1"/>
    <col min="6406" max="6406" width="6.28515625" style="426" customWidth="1"/>
    <col min="6407" max="6407" width="12.28515625" style="426" customWidth="1"/>
    <col min="6408" max="6408" width="8.5703125" style="426" customWidth="1"/>
    <col min="6409" max="6409" width="13.7109375" style="426" customWidth="1"/>
    <col min="6410" max="6410" width="11.5703125" style="426" customWidth="1"/>
    <col min="6411" max="6411" width="24.7109375" style="426" customWidth="1"/>
    <col min="6412" max="6412" width="17.42578125" style="426" customWidth="1"/>
    <col min="6413" max="6413" width="20.85546875" style="426" customWidth="1"/>
    <col min="6414" max="6414" width="26.85546875" style="426" customWidth="1"/>
    <col min="6415" max="6415" width="8" style="426" customWidth="1"/>
    <col min="6416" max="6416" width="25" style="426" customWidth="1"/>
    <col min="6417" max="6417" width="12.7109375" style="426" customWidth="1"/>
    <col min="6418" max="6418" width="16.42578125" style="426" customWidth="1"/>
    <col min="6419" max="6419" width="23.5703125" style="426" customWidth="1"/>
    <col min="6420" max="6420" width="33.7109375" style="426" customWidth="1"/>
    <col min="6421" max="6421" width="31.140625" style="426" customWidth="1"/>
    <col min="6422" max="6422" width="19.28515625" style="426" customWidth="1"/>
    <col min="6423" max="6423" width="11.7109375" style="426" customWidth="1"/>
    <col min="6424" max="6424" width="15.42578125" style="426" customWidth="1"/>
    <col min="6425" max="6425" width="5.5703125" style="426" customWidth="1"/>
    <col min="6426" max="6426" width="4.7109375" style="426" customWidth="1"/>
    <col min="6427" max="6428" width="7.28515625" style="426" customWidth="1"/>
    <col min="6429" max="6429" width="8.42578125" style="426" customWidth="1"/>
    <col min="6430" max="6430" width="9.5703125" style="426" customWidth="1"/>
    <col min="6431" max="6431" width="6.28515625" style="426" customWidth="1"/>
    <col min="6432" max="6432" width="5.85546875" style="426" customWidth="1"/>
    <col min="6433" max="6434" width="4.42578125" style="426" customWidth="1"/>
    <col min="6435" max="6435" width="5" style="426" customWidth="1"/>
    <col min="6436" max="6436" width="5.85546875" style="426" customWidth="1"/>
    <col min="6437" max="6437" width="6.140625" style="426" customWidth="1"/>
    <col min="6438" max="6438" width="6.28515625" style="426" customWidth="1"/>
    <col min="6439" max="6439" width="4.85546875" style="426" customWidth="1"/>
    <col min="6440" max="6440" width="8.140625" style="426" customWidth="1"/>
    <col min="6441" max="6441" width="11.5703125" style="426" customWidth="1"/>
    <col min="6442" max="6442" width="13.7109375" style="426" customWidth="1"/>
    <col min="6443" max="6443" width="20.85546875" style="426" customWidth="1"/>
    <col min="6444" max="6656" width="11.42578125" style="426"/>
    <col min="6657" max="6657" width="13.140625" style="426" customWidth="1"/>
    <col min="6658" max="6658" width="4" style="426" customWidth="1"/>
    <col min="6659" max="6659" width="12.85546875" style="426" customWidth="1"/>
    <col min="6660" max="6660" width="14.7109375" style="426" customWidth="1"/>
    <col min="6661" max="6661" width="10" style="426" customWidth="1"/>
    <col min="6662" max="6662" width="6.28515625" style="426" customWidth="1"/>
    <col min="6663" max="6663" width="12.28515625" style="426" customWidth="1"/>
    <col min="6664" max="6664" width="8.5703125" style="426" customWidth="1"/>
    <col min="6665" max="6665" width="13.7109375" style="426" customWidth="1"/>
    <col min="6666" max="6666" width="11.5703125" style="426" customWidth="1"/>
    <col min="6667" max="6667" width="24.7109375" style="426" customWidth="1"/>
    <col min="6668" max="6668" width="17.42578125" style="426" customWidth="1"/>
    <col min="6669" max="6669" width="20.85546875" style="426" customWidth="1"/>
    <col min="6670" max="6670" width="26.85546875" style="426" customWidth="1"/>
    <col min="6671" max="6671" width="8" style="426" customWidth="1"/>
    <col min="6672" max="6672" width="25" style="426" customWidth="1"/>
    <col min="6673" max="6673" width="12.7109375" style="426" customWidth="1"/>
    <col min="6674" max="6674" width="16.42578125" style="426" customWidth="1"/>
    <col min="6675" max="6675" width="23.5703125" style="426" customWidth="1"/>
    <col min="6676" max="6676" width="33.7109375" style="426" customWidth="1"/>
    <col min="6677" max="6677" width="31.140625" style="426" customWidth="1"/>
    <col min="6678" max="6678" width="19.28515625" style="426" customWidth="1"/>
    <col min="6679" max="6679" width="11.7109375" style="426" customWidth="1"/>
    <col min="6680" max="6680" width="15.42578125" style="426" customWidth="1"/>
    <col min="6681" max="6681" width="5.5703125" style="426" customWidth="1"/>
    <col min="6682" max="6682" width="4.7109375" style="426" customWidth="1"/>
    <col min="6683" max="6684" width="7.28515625" style="426" customWidth="1"/>
    <col min="6685" max="6685" width="8.42578125" style="426" customWidth="1"/>
    <col min="6686" max="6686" width="9.5703125" style="426" customWidth="1"/>
    <col min="6687" max="6687" width="6.28515625" style="426" customWidth="1"/>
    <col min="6688" max="6688" width="5.85546875" style="426" customWidth="1"/>
    <col min="6689" max="6690" width="4.42578125" style="426" customWidth="1"/>
    <col min="6691" max="6691" width="5" style="426" customWidth="1"/>
    <col min="6692" max="6692" width="5.85546875" style="426" customWidth="1"/>
    <col min="6693" max="6693" width="6.140625" style="426" customWidth="1"/>
    <col min="6694" max="6694" width="6.28515625" style="426" customWidth="1"/>
    <col min="6695" max="6695" width="4.85546875" style="426" customWidth="1"/>
    <col min="6696" max="6696" width="8.140625" style="426" customWidth="1"/>
    <col min="6697" max="6697" width="11.5703125" style="426" customWidth="1"/>
    <col min="6698" max="6698" width="13.7109375" style="426" customWidth="1"/>
    <col min="6699" max="6699" width="20.85546875" style="426" customWidth="1"/>
    <col min="6700" max="6912" width="11.42578125" style="426"/>
    <col min="6913" max="6913" width="13.140625" style="426" customWidth="1"/>
    <col min="6914" max="6914" width="4" style="426" customWidth="1"/>
    <col min="6915" max="6915" width="12.85546875" style="426" customWidth="1"/>
    <col min="6916" max="6916" width="14.7109375" style="426" customWidth="1"/>
    <col min="6917" max="6917" width="10" style="426" customWidth="1"/>
    <col min="6918" max="6918" width="6.28515625" style="426" customWidth="1"/>
    <col min="6919" max="6919" width="12.28515625" style="426" customWidth="1"/>
    <col min="6920" max="6920" width="8.5703125" style="426" customWidth="1"/>
    <col min="6921" max="6921" width="13.7109375" style="426" customWidth="1"/>
    <col min="6922" max="6922" width="11.5703125" style="426" customWidth="1"/>
    <col min="6923" max="6923" width="24.7109375" style="426" customWidth="1"/>
    <col min="6924" max="6924" width="17.42578125" style="426" customWidth="1"/>
    <col min="6925" max="6925" width="20.85546875" style="426" customWidth="1"/>
    <col min="6926" max="6926" width="26.85546875" style="426" customWidth="1"/>
    <col min="6927" max="6927" width="8" style="426" customWidth="1"/>
    <col min="6928" max="6928" width="25" style="426" customWidth="1"/>
    <col min="6929" max="6929" width="12.7109375" style="426" customWidth="1"/>
    <col min="6930" max="6930" width="16.42578125" style="426" customWidth="1"/>
    <col min="6931" max="6931" width="23.5703125" style="426" customWidth="1"/>
    <col min="6932" max="6932" width="33.7109375" style="426" customWidth="1"/>
    <col min="6933" max="6933" width="31.140625" style="426" customWidth="1"/>
    <col min="6934" max="6934" width="19.28515625" style="426" customWidth="1"/>
    <col min="6935" max="6935" width="11.7109375" style="426" customWidth="1"/>
    <col min="6936" max="6936" width="15.42578125" style="426" customWidth="1"/>
    <col min="6937" max="6937" width="5.5703125" style="426" customWidth="1"/>
    <col min="6938" max="6938" width="4.7109375" style="426" customWidth="1"/>
    <col min="6939" max="6940" width="7.28515625" style="426" customWidth="1"/>
    <col min="6941" max="6941" width="8.42578125" style="426" customWidth="1"/>
    <col min="6942" max="6942" width="9.5703125" style="426" customWidth="1"/>
    <col min="6943" max="6943" width="6.28515625" style="426" customWidth="1"/>
    <col min="6944" max="6944" width="5.85546875" style="426" customWidth="1"/>
    <col min="6945" max="6946" width="4.42578125" style="426" customWidth="1"/>
    <col min="6947" max="6947" width="5" style="426" customWidth="1"/>
    <col min="6948" max="6948" width="5.85546875" style="426" customWidth="1"/>
    <col min="6949" max="6949" width="6.140625" style="426" customWidth="1"/>
    <col min="6950" max="6950" width="6.28515625" style="426" customWidth="1"/>
    <col min="6951" max="6951" width="4.85546875" style="426" customWidth="1"/>
    <col min="6952" max="6952" width="8.140625" style="426" customWidth="1"/>
    <col min="6953" max="6953" width="11.5703125" style="426" customWidth="1"/>
    <col min="6954" max="6954" width="13.7109375" style="426" customWidth="1"/>
    <col min="6955" max="6955" width="20.85546875" style="426" customWidth="1"/>
    <col min="6956" max="7168" width="11.42578125" style="426"/>
    <col min="7169" max="7169" width="13.140625" style="426" customWidth="1"/>
    <col min="7170" max="7170" width="4" style="426" customWidth="1"/>
    <col min="7171" max="7171" width="12.85546875" style="426" customWidth="1"/>
    <col min="7172" max="7172" width="14.7109375" style="426" customWidth="1"/>
    <col min="7173" max="7173" width="10" style="426" customWidth="1"/>
    <col min="7174" max="7174" width="6.28515625" style="426" customWidth="1"/>
    <col min="7175" max="7175" width="12.28515625" style="426" customWidth="1"/>
    <col min="7176" max="7176" width="8.5703125" style="426" customWidth="1"/>
    <col min="7177" max="7177" width="13.7109375" style="426" customWidth="1"/>
    <col min="7178" max="7178" width="11.5703125" style="426" customWidth="1"/>
    <col min="7179" max="7179" width="24.7109375" style="426" customWidth="1"/>
    <col min="7180" max="7180" width="17.42578125" style="426" customWidth="1"/>
    <col min="7181" max="7181" width="20.85546875" style="426" customWidth="1"/>
    <col min="7182" max="7182" width="26.85546875" style="426" customWidth="1"/>
    <col min="7183" max="7183" width="8" style="426" customWidth="1"/>
    <col min="7184" max="7184" width="25" style="426" customWidth="1"/>
    <col min="7185" max="7185" width="12.7109375" style="426" customWidth="1"/>
    <col min="7186" max="7186" width="16.42578125" style="426" customWidth="1"/>
    <col min="7187" max="7187" width="23.5703125" style="426" customWidth="1"/>
    <col min="7188" max="7188" width="33.7109375" style="426" customWidth="1"/>
    <col min="7189" max="7189" width="31.140625" style="426" customWidth="1"/>
    <col min="7190" max="7190" width="19.28515625" style="426" customWidth="1"/>
    <col min="7191" max="7191" width="11.7109375" style="426" customWidth="1"/>
    <col min="7192" max="7192" width="15.42578125" style="426" customWidth="1"/>
    <col min="7193" max="7193" width="5.5703125" style="426" customWidth="1"/>
    <col min="7194" max="7194" width="4.7109375" style="426" customWidth="1"/>
    <col min="7195" max="7196" width="7.28515625" style="426" customWidth="1"/>
    <col min="7197" max="7197" width="8.42578125" style="426" customWidth="1"/>
    <col min="7198" max="7198" width="9.5703125" style="426" customWidth="1"/>
    <col min="7199" max="7199" width="6.28515625" style="426" customWidth="1"/>
    <col min="7200" max="7200" width="5.85546875" style="426" customWidth="1"/>
    <col min="7201" max="7202" width="4.42578125" style="426" customWidth="1"/>
    <col min="7203" max="7203" width="5" style="426" customWidth="1"/>
    <col min="7204" max="7204" width="5.85546875" style="426" customWidth="1"/>
    <col min="7205" max="7205" width="6.140625" style="426" customWidth="1"/>
    <col min="7206" max="7206" width="6.28515625" style="426" customWidth="1"/>
    <col min="7207" max="7207" width="4.85546875" style="426" customWidth="1"/>
    <col min="7208" max="7208" width="8.140625" style="426" customWidth="1"/>
    <col min="7209" max="7209" width="11.5703125" style="426" customWidth="1"/>
    <col min="7210" max="7210" width="13.7109375" style="426" customWidth="1"/>
    <col min="7211" max="7211" width="20.85546875" style="426" customWidth="1"/>
    <col min="7212" max="7424" width="11.42578125" style="426"/>
    <col min="7425" max="7425" width="13.140625" style="426" customWidth="1"/>
    <col min="7426" max="7426" width="4" style="426" customWidth="1"/>
    <col min="7427" max="7427" width="12.85546875" style="426" customWidth="1"/>
    <col min="7428" max="7428" width="14.7109375" style="426" customWidth="1"/>
    <col min="7429" max="7429" width="10" style="426" customWidth="1"/>
    <col min="7430" max="7430" width="6.28515625" style="426" customWidth="1"/>
    <col min="7431" max="7431" width="12.28515625" style="426" customWidth="1"/>
    <col min="7432" max="7432" width="8.5703125" style="426" customWidth="1"/>
    <col min="7433" max="7433" width="13.7109375" style="426" customWidth="1"/>
    <col min="7434" max="7434" width="11.5703125" style="426" customWidth="1"/>
    <col min="7435" max="7435" width="24.7109375" style="426" customWidth="1"/>
    <col min="7436" max="7436" width="17.42578125" style="426" customWidth="1"/>
    <col min="7437" max="7437" width="20.85546875" style="426" customWidth="1"/>
    <col min="7438" max="7438" width="26.85546875" style="426" customWidth="1"/>
    <col min="7439" max="7439" width="8" style="426" customWidth="1"/>
    <col min="7440" max="7440" width="25" style="426" customWidth="1"/>
    <col min="7441" max="7441" width="12.7109375" style="426" customWidth="1"/>
    <col min="7442" max="7442" width="16.42578125" style="426" customWidth="1"/>
    <col min="7443" max="7443" width="23.5703125" style="426" customWidth="1"/>
    <col min="7444" max="7444" width="33.7109375" style="426" customWidth="1"/>
    <col min="7445" max="7445" width="31.140625" style="426" customWidth="1"/>
    <col min="7446" max="7446" width="19.28515625" style="426" customWidth="1"/>
    <col min="7447" max="7447" width="11.7109375" style="426" customWidth="1"/>
    <col min="7448" max="7448" width="15.42578125" style="426" customWidth="1"/>
    <col min="7449" max="7449" width="5.5703125" style="426" customWidth="1"/>
    <col min="7450" max="7450" width="4.7109375" style="426" customWidth="1"/>
    <col min="7451" max="7452" width="7.28515625" style="426" customWidth="1"/>
    <col min="7453" max="7453" width="8.42578125" style="426" customWidth="1"/>
    <col min="7454" max="7454" width="9.5703125" style="426" customWidth="1"/>
    <col min="7455" max="7455" width="6.28515625" style="426" customWidth="1"/>
    <col min="7456" max="7456" width="5.85546875" style="426" customWidth="1"/>
    <col min="7457" max="7458" width="4.42578125" style="426" customWidth="1"/>
    <col min="7459" max="7459" width="5" style="426" customWidth="1"/>
    <col min="7460" max="7460" width="5.85546875" style="426" customWidth="1"/>
    <col min="7461" max="7461" width="6.140625" style="426" customWidth="1"/>
    <col min="7462" max="7462" width="6.28515625" style="426" customWidth="1"/>
    <col min="7463" max="7463" width="4.85546875" style="426" customWidth="1"/>
    <col min="7464" max="7464" width="8.140625" style="426" customWidth="1"/>
    <col min="7465" max="7465" width="11.5703125" style="426" customWidth="1"/>
    <col min="7466" max="7466" width="13.7109375" style="426" customWidth="1"/>
    <col min="7467" max="7467" width="20.85546875" style="426" customWidth="1"/>
    <col min="7468" max="7680" width="11.42578125" style="426"/>
    <col min="7681" max="7681" width="13.140625" style="426" customWidth="1"/>
    <col min="7682" max="7682" width="4" style="426" customWidth="1"/>
    <col min="7683" max="7683" width="12.85546875" style="426" customWidth="1"/>
    <col min="7684" max="7684" width="14.7109375" style="426" customWidth="1"/>
    <col min="7685" max="7685" width="10" style="426" customWidth="1"/>
    <col min="7686" max="7686" width="6.28515625" style="426" customWidth="1"/>
    <col min="7687" max="7687" width="12.28515625" style="426" customWidth="1"/>
    <col min="7688" max="7688" width="8.5703125" style="426" customWidth="1"/>
    <col min="7689" max="7689" width="13.7109375" style="426" customWidth="1"/>
    <col min="7690" max="7690" width="11.5703125" style="426" customWidth="1"/>
    <col min="7691" max="7691" width="24.7109375" style="426" customWidth="1"/>
    <col min="7692" max="7692" width="17.42578125" style="426" customWidth="1"/>
    <col min="7693" max="7693" width="20.85546875" style="426" customWidth="1"/>
    <col min="7694" max="7694" width="26.85546875" style="426" customWidth="1"/>
    <col min="7695" max="7695" width="8" style="426" customWidth="1"/>
    <col min="7696" max="7696" width="25" style="426" customWidth="1"/>
    <col min="7697" max="7697" width="12.7109375" style="426" customWidth="1"/>
    <col min="7698" max="7698" width="16.42578125" style="426" customWidth="1"/>
    <col min="7699" max="7699" width="23.5703125" style="426" customWidth="1"/>
    <col min="7700" max="7700" width="33.7109375" style="426" customWidth="1"/>
    <col min="7701" max="7701" width="31.140625" style="426" customWidth="1"/>
    <col min="7702" max="7702" width="19.28515625" style="426" customWidth="1"/>
    <col min="7703" max="7703" width="11.7109375" style="426" customWidth="1"/>
    <col min="7704" max="7704" width="15.42578125" style="426" customWidth="1"/>
    <col min="7705" max="7705" width="5.5703125" style="426" customWidth="1"/>
    <col min="7706" max="7706" width="4.7109375" style="426" customWidth="1"/>
    <col min="7707" max="7708" width="7.28515625" style="426" customWidth="1"/>
    <col min="7709" max="7709" width="8.42578125" style="426" customWidth="1"/>
    <col min="7710" max="7710" width="9.5703125" style="426" customWidth="1"/>
    <col min="7711" max="7711" width="6.28515625" style="426" customWidth="1"/>
    <col min="7712" max="7712" width="5.85546875" style="426" customWidth="1"/>
    <col min="7713" max="7714" width="4.42578125" style="426" customWidth="1"/>
    <col min="7715" max="7715" width="5" style="426" customWidth="1"/>
    <col min="7716" max="7716" width="5.85546875" style="426" customWidth="1"/>
    <col min="7717" max="7717" width="6.140625" style="426" customWidth="1"/>
    <col min="7718" max="7718" width="6.28515625" style="426" customWidth="1"/>
    <col min="7719" max="7719" width="4.85546875" style="426" customWidth="1"/>
    <col min="7720" max="7720" width="8.140625" style="426" customWidth="1"/>
    <col min="7721" max="7721" width="11.5703125" style="426" customWidth="1"/>
    <col min="7722" max="7722" width="13.7109375" style="426" customWidth="1"/>
    <col min="7723" max="7723" width="20.85546875" style="426" customWidth="1"/>
    <col min="7724" max="7936" width="11.42578125" style="426"/>
    <col min="7937" max="7937" width="13.140625" style="426" customWidth="1"/>
    <col min="7938" max="7938" width="4" style="426" customWidth="1"/>
    <col min="7939" max="7939" width="12.85546875" style="426" customWidth="1"/>
    <col min="7940" max="7940" width="14.7109375" style="426" customWidth="1"/>
    <col min="7941" max="7941" width="10" style="426" customWidth="1"/>
    <col min="7942" max="7942" width="6.28515625" style="426" customWidth="1"/>
    <col min="7943" max="7943" width="12.28515625" style="426" customWidth="1"/>
    <col min="7944" max="7944" width="8.5703125" style="426" customWidth="1"/>
    <col min="7945" max="7945" width="13.7109375" style="426" customWidth="1"/>
    <col min="7946" max="7946" width="11.5703125" style="426" customWidth="1"/>
    <col min="7947" max="7947" width="24.7109375" style="426" customWidth="1"/>
    <col min="7948" max="7948" width="17.42578125" style="426" customWidth="1"/>
    <col min="7949" max="7949" width="20.85546875" style="426" customWidth="1"/>
    <col min="7950" max="7950" width="26.85546875" style="426" customWidth="1"/>
    <col min="7951" max="7951" width="8" style="426" customWidth="1"/>
    <col min="7952" max="7952" width="25" style="426" customWidth="1"/>
    <col min="7953" max="7953" width="12.7109375" style="426" customWidth="1"/>
    <col min="7954" max="7954" width="16.42578125" style="426" customWidth="1"/>
    <col min="7955" max="7955" width="23.5703125" style="426" customWidth="1"/>
    <col min="7956" max="7956" width="33.7109375" style="426" customWidth="1"/>
    <col min="7957" max="7957" width="31.140625" style="426" customWidth="1"/>
    <col min="7958" max="7958" width="19.28515625" style="426" customWidth="1"/>
    <col min="7959" max="7959" width="11.7109375" style="426" customWidth="1"/>
    <col min="7960" max="7960" width="15.42578125" style="426" customWidth="1"/>
    <col min="7961" max="7961" width="5.5703125" style="426" customWidth="1"/>
    <col min="7962" max="7962" width="4.7109375" style="426" customWidth="1"/>
    <col min="7963" max="7964" width="7.28515625" style="426" customWidth="1"/>
    <col min="7965" max="7965" width="8.42578125" style="426" customWidth="1"/>
    <col min="7966" max="7966" width="9.5703125" style="426" customWidth="1"/>
    <col min="7967" max="7967" width="6.28515625" style="426" customWidth="1"/>
    <col min="7968" max="7968" width="5.85546875" style="426" customWidth="1"/>
    <col min="7969" max="7970" width="4.42578125" style="426" customWidth="1"/>
    <col min="7971" max="7971" width="5" style="426" customWidth="1"/>
    <col min="7972" max="7972" width="5.85546875" style="426" customWidth="1"/>
    <col min="7973" max="7973" width="6.140625" style="426" customWidth="1"/>
    <col min="7974" max="7974" width="6.28515625" style="426" customWidth="1"/>
    <col min="7975" max="7975" width="4.85546875" style="426" customWidth="1"/>
    <col min="7976" max="7976" width="8.140625" style="426" customWidth="1"/>
    <col min="7977" max="7977" width="11.5703125" style="426" customWidth="1"/>
    <col min="7978" max="7978" width="13.7109375" style="426" customWidth="1"/>
    <col min="7979" max="7979" width="20.85546875" style="426" customWidth="1"/>
    <col min="7980" max="8192" width="11.42578125" style="426"/>
    <col min="8193" max="8193" width="13.140625" style="426" customWidth="1"/>
    <col min="8194" max="8194" width="4" style="426" customWidth="1"/>
    <col min="8195" max="8195" width="12.85546875" style="426" customWidth="1"/>
    <col min="8196" max="8196" width="14.7109375" style="426" customWidth="1"/>
    <col min="8197" max="8197" width="10" style="426" customWidth="1"/>
    <col min="8198" max="8198" width="6.28515625" style="426" customWidth="1"/>
    <col min="8199" max="8199" width="12.28515625" style="426" customWidth="1"/>
    <col min="8200" max="8200" width="8.5703125" style="426" customWidth="1"/>
    <col min="8201" max="8201" width="13.7109375" style="426" customWidth="1"/>
    <col min="8202" max="8202" width="11.5703125" style="426" customWidth="1"/>
    <col min="8203" max="8203" width="24.7109375" style="426" customWidth="1"/>
    <col min="8204" max="8204" width="17.42578125" style="426" customWidth="1"/>
    <col min="8205" max="8205" width="20.85546875" style="426" customWidth="1"/>
    <col min="8206" max="8206" width="26.85546875" style="426" customWidth="1"/>
    <col min="8207" max="8207" width="8" style="426" customWidth="1"/>
    <col min="8208" max="8208" width="25" style="426" customWidth="1"/>
    <col min="8209" max="8209" width="12.7109375" style="426" customWidth="1"/>
    <col min="8210" max="8210" width="16.42578125" style="426" customWidth="1"/>
    <col min="8211" max="8211" width="23.5703125" style="426" customWidth="1"/>
    <col min="8212" max="8212" width="33.7109375" style="426" customWidth="1"/>
    <col min="8213" max="8213" width="31.140625" style="426" customWidth="1"/>
    <col min="8214" max="8214" width="19.28515625" style="426" customWidth="1"/>
    <col min="8215" max="8215" width="11.7109375" style="426" customWidth="1"/>
    <col min="8216" max="8216" width="15.42578125" style="426" customWidth="1"/>
    <col min="8217" max="8217" width="5.5703125" style="426" customWidth="1"/>
    <col min="8218" max="8218" width="4.7109375" style="426" customWidth="1"/>
    <col min="8219" max="8220" width="7.28515625" style="426" customWidth="1"/>
    <col min="8221" max="8221" width="8.42578125" style="426" customWidth="1"/>
    <col min="8222" max="8222" width="9.5703125" style="426" customWidth="1"/>
    <col min="8223" max="8223" width="6.28515625" style="426" customWidth="1"/>
    <col min="8224" max="8224" width="5.85546875" style="426" customWidth="1"/>
    <col min="8225" max="8226" width="4.42578125" style="426" customWidth="1"/>
    <col min="8227" max="8227" width="5" style="426" customWidth="1"/>
    <col min="8228" max="8228" width="5.85546875" style="426" customWidth="1"/>
    <col min="8229" max="8229" width="6.140625" style="426" customWidth="1"/>
    <col min="8230" max="8230" width="6.28515625" style="426" customWidth="1"/>
    <col min="8231" max="8231" width="4.85546875" style="426" customWidth="1"/>
    <col min="8232" max="8232" width="8.140625" style="426" customWidth="1"/>
    <col min="8233" max="8233" width="11.5703125" style="426" customWidth="1"/>
    <col min="8234" max="8234" width="13.7109375" style="426" customWidth="1"/>
    <col min="8235" max="8235" width="20.85546875" style="426" customWidth="1"/>
    <col min="8236" max="8448" width="11.42578125" style="426"/>
    <col min="8449" max="8449" width="13.140625" style="426" customWidth="1"/>
    <col min="8450" max="8450" width="4" style="426" customWidth="1"/>
    <col min="8451" max="8451" width="12.85546875" style="426" customWidth="1"/>
    <col min="8452" max="8452" width="14.7109375" style="426" customWidth="1"/>
    <col min="8453" max="8453" width="10" style="426" customWidth="1"/>
    <col min="8454" max="8454" width="6.28515625" style="426" customWidth="1"/>
    <col min="8455" max="8455" width="12.28515625" style="426" customWidth="1"/>
    <col min="8456" max="8456" width="8.5703125" style="426" customWidth="1"/>
    <col min="8457" max="8457" width="13.7109375" style="426" customWidth="1"/>
    <col min="8458" max="8458" width="11.5703125" style="426" customWidth="1"/>
    <col min="8459" max="8459" width="24.7109375" style="426" customWidth="1"/>
    <col min="8460" max="8460" width="17.42578125" style="426" customWidth="1"/>
    <col min="8461" max="8461" width="20.85546875" style="426" customWidth="1"/>
    <col min="8462" max="8462" width="26.85546875" style="426" customWidth="1"/>
    <col min="8463" max="8463" width="8" style="426" customWidth="1"/>
    <col min="8464" max="8464" width="25" style="426" customWidth="1"/>
    <col min="8465" max="8465" width="12.7109375" style="426" customWidth="1"/>
    <col min="8466" max="8466" width="16.42578125" style="426" customWidth="1"/>
    <col min="8467" max="8467" width="23.5703125" style="426" customWidth="1"/>
    <col min="8468" max="8468" width="33.7109375" style="426" customWidth="1"/>
    <col min="8469" max="8469" width="31.140625" style="426" customWidth="1"/>
    <col min="8470" max="8470" width="19.28515625" style="426" customWidth="1"/>
    <col min="8471" max="8471" width="11.7109375" style="426" customWidth="1"/>
    <col min="8472" max="8472" width="15.42578125" style="426" customWidth="1"/>
    <col min="8473" max="8473" width="5.5703125" style="426" customWidth="1"/>
    <col min="8474" max="8474" width="4.7109375" style="426" customWidth="1"/>
    <col min="8475" max="8476" width="7.28515625" style="426" customWidth="1"/>
    <col min="8477" max="8477" width="8.42578125" style="426" customWidth="1"/>
    <col min="8478" max="8478" width="9.5703125" style="426" customWidth="1"/>
    <col min="8479" max="8479" width="6.28515625" style="426" customWidth="1"/>
    <col min="8480" max="8480" width="5.85546875" style="426" customWidth="1"/>
    <col min="8481" max="8482" width="4.42578125" style="426" customWidth="1"/>
    <col min="8483" max="8483" width="5" style="426" customWidth="1"/>
    <col min="8484" max="8484" width="5.85546875" style="426" customWidth="1"/>
    <col min="8485" max="8485" width="6.140625" style="426" customWidth="1"/>
    <col min="8486" max="8486" width="6.28515625" style="426" customWidth="1"/>
    <col min="8487" max="8487" width="4.85546875" style="426" customWidth="1"/>
    <col min="8488" max="8488" width="8.140625" style="426" customWidth="1"/>
    <col min="8489" max="8489" width="11.5703125" style="426" customWidth="1"/>
    <col min="8490" max="8490" width="13.7109375" style="426" customWidth="1"/>
    <col min="8491" max="8491" width="20.85546875" style="426" customWidth="1"/>
    <col min="8492" max="8704" width="11.42578125" style="426"/>
    <col min="8705" max="8705" width="13.140625" style="426" customWidth="1"/>
    <col min="8706" max="8706" width="4" style="426" customWidth="1"/>
    <col min="8707" max="8707" width="12.85546875" style="426" customWidth="1"/>
    <col min="8708" max="8708" width="14.7109375" style="426" customWidth="1"/>
    <col min="8709" max="8709" width="10" style="426" customWidth="1"/>
    <col min="8710" max="8710" width="6.28515625" style="426" customWidth="1"/>
    <col min="8711" max="8711" width="12.28515625" style="426" customWidth="1"/>
    <col min="8712" max="8712" width="8.5703125" style="426" customWidth="1"/>
    <col min="8713" max="8713" width="13.7109375" style="426" customWidth="1"/>
    <col min="8714" max="8714" width="11.5703125" style="426" customWidth="1"/>
    <col min="8715" max="8715" width="24.7109375" style="426" customWidth="1"/>
    <col min="8716" max="8716" width="17.42578125" style="426" customWidth="1"/>
    <col min="8717" max="8717" width="20.85546875" style="426" customWidth="1"/>
    <col min="8718" max="8718" width="26.85546875" style="426" customWidth="1"/>
    <col min="8719" max="8719" width="8" style="426" customWidth="1"/>
    <col min="8720" max="8720" width="25" style="426" customWidth="1"/>
    <col min="8721" max="8721" width="12.7109375" style="426" customWidth="1"/>
    <col min="8722" max="8722" width="16.42578125" style="426" customWidth="1"/>
    <col min="8723" max="8723" width="23.5703125" style="426" customWidth="1"/>
    <col min="8724" max="8724" width="33.7109375" style="426" customWidth="1"/>
    <col min="8725" max="8725" width="31.140625" style="426" customWidth="1"/>
    <col min="8726" max="8726" width="19.28515625" style="426" customWidth="1"/>
    <col min="8727" max="8727" width="11.7109375" style="426" customWidth="1"/>
    <col min="8728" max="8728" width="15.42578125" style="426" customWidth="1"/>
    <col min="8729" max="8729" width="5.5703125" style="426" customWidth="1"/>
    <col min="8730" max="8730" width="4.7109375" style="426" customWidth="1"/>
    <col min="8731" max="8732" width="7.28515625" style="426" customWidth="1"/>
    <col min="8733" max="8733" width="8.42578125" style="426" customWidth="1"/>
    <col min="8734" max="8734" width="9.5703125" style="426" customWidth="1"/>
    <col min="8735" max="8735" width="6.28515625" style="426" customWidth="1"/>
    <col min="8736" max="8736" width="5.85546875" style="426" customWidth="1"/>
    <col min="8737" max="8738" width="4.42578125" style="426" customWidth="1"/>
    <col min="8739" max="8739" width="5" style="426" customWidth="1"/>
    <col min="8740" max="8740" width="5.85546875" style="426" customWidth="1"/>
    <col min="8741" max="8741" width="6.140625" style="426" customWidth="1"/>
    <col min="8742" max="8742" width="6.28515625" style="426" customWidth="1"/>
    <col min="8743" max="8743" width="4.85546875" style="426" customWidth="1"/>
    <col min="8744" max="8744" width="8.140625" style="426" customWidth="1"/>
    <col min="8745" max="8745" width="11.5703125" style="426" customWidth="1"/>
    <col min="8746" max="8746" width="13.7109375" style="426" customWidth="1"/>
    <col min="8747" max="8747" width="20.85546875" style="426" customWidth="1"/>
    <col min="8748" max="8960" width="11.42578125" style="426"/>
    <col min="8961" max="8961" width="13.140625" style="426" customWidth="1"/>
    <col min="8962" max="8962" width="4" style="426" customWidth="1"/>
    <col min="8963" max="8963" width="12.85546875" style="426" customWidth="1"/>
    <col min="8964" max="8964" width="14.7109375" style="426" customWidth="1"/>
    <col min="8965" max="8965" width="10" style="426" customWidth="1"/>
    <col min="8966" max="8966" width="6.28515625" style="426" customWidth="1"/>
    <col min="8967" max="8967" width="12.28515625" style="426" customWidth="1"/>
    <col min="8968" max="8968" width="8.5703125" style="426" customWidth="1"/>
    <col min="8969" max="8969" width="13.7109375" style="426" customWidth="1"/>
    <col min="8970" max="8970" width="11.5703125" style="426" customWidth="1"/>
    <col min="8971" max="8971" width="24.7109375" style="426" customWidth="1"/>
    <col min="8972" max="8972" width="17.42578125" style="426" customWidth="1"/>
    <col min="8973" max="8973" width="20.85546875" style="426" customWidth="1"/>
    <col min="8974" max="8974" width="26.85546875" style="426" customWidth="1"/>
    <col min="8975" max="8975" width="8" style="426" customWidth="1"/>
    <col min="8976" max="8976" width="25" style="426" customWidth="1"/>
    <col min="8977" max="8977" width="12.7109375" style="426" customWidth="1"/>
    <col min="8978" max="8978" width="16.42578125" style="426" customWidth="1"/>
    <col min="8979" max="8979" width="23.5703125" style="426" customWidth="1"/>
    <col min="8980" max="8980" width="33.7109375" style="426" customWidth="1"/>
    <col min="8981" max="8981" width="31.140625" style="426" customWidth="1"/>
    <col min="8982" max="8982" width="19.28515625" style="426" customWidth="1"/>
    <col min="8983" max="8983" width="11.7109375" style="426" customWidth="1"/>
    <col min="8984" max="8984" width="15.42578125" style="426" customWidth="1"/>
    <col min="8985" max="8985" width="5.5703125" style="426" customWidth="1"/>
    <col min="8986" max="8986" width="4.7109375" style="426" customWidth="1"/>
    <col min="8987" max="8988" width="7.28515625" style="426" customWidth="1"/>
    <col min="8989" max="8989" width="8.42578125" style="426" customWidth="1"/>
    <col min="8990" max="8990" width="9.5703125" style="426" customWidth="1"/>
    <col min="8991" max="8991" width="6.28515625" style="426" customWidth="1"/>
    <col min="8992" max="8992" width="5.85546875" style="426" customWidth="1"/>
    <col min="8993" max="8994" width="4.42578125" style="426" customWidth="1"/>
    <col min="8995" max="8995" width="5" style="426" customWidth="1"/>
    <col min="8996" max="8996" width="5.85546875" style="426" customWidth="1"/>
    <col min="8997" max="8997" width="6.140625" style="426" customWidth="1"/>
    <col min="8998" max="8998" width="6.28515625" style="426" customWidth="1"/>
    <col min="8999" max="8999" width="4.85546875" style="426" customWidth="1"/>
    <col min="9000" max="9000" width="8.140625" style="426" customWidth="1"/>
    <col min="9001" max="9001" width="11.5703125" style="426" customWidth="1"/>
    <col min="9002" max="9002" width="13.7109375" style="426" customWidth="1"/>
    <col min="9003" max="9003" width="20.85546875" style="426" customWidth="1"/>
    <col min="9004" max="9216" width="11.42578125" style="426"/>
    <col min="9217" max="9217" width="13.140625" style="426" customWidth="1"/>
    <col min="9218" max="9218" width="4" style="426" customWidth="1"/>
    <col min="9219" max="9219" width="12.85546875" style="426" customWidth="1"/>
    <col min="9220" max="9220" width="14.7109375" style="426" customWidth="1"/>
    <col min="9221" max="9221" width="10" style="426" customWidth="1"/>
    <col min="9222" max="9222" width="6.28515625" style="426" customWidth="1"/>
    <col min="9223" max="9223" width="12.28515625" style="426" customWidth="1"/>
    <col min="9224" max="9224" width="8.5703125" style="426" customWidth="1"/>
    <col min="9225" max="9225" width="13.7109375" style="426" customWidth="1"/>
    <col min="9226" max="9226" width="11.5703125" style="426" customWidth="1"/>
    <col min="9227" max="9227" width="24.7109375" style="426" customWidth="1"/>
    <col min="9228" max="9228" width="17.42578125" style="426" customWidth="1"/>
    <col min="9229" max="9229" width="20.85546875" style="426" customWidth="1"/>
    <col min="9230" max="9230" width="26.85546875" style="426" customWidth="1"/>
    <col min="9231" max="9231" width="8" style="426" customWidth="1"/>
    <col min="9232" max="9232" width="25" style="426" customWidth="1"/>
    <col min="9233" max="9233" width="12.7109375" style="426" customWidth="1"/>
    <col min="9234" max="9234" width="16.42578125" style="426" customWidth="1"/>
    <col min="9235" max="9235" width="23.5703125" style="426" customWidth="1"/>
    <col min="9236" max="9236" width="33.7109375" style="426" customWidth="1"/>
    <col min="9237" max="9237" width="31.140625" style="426" customWidth="1"/>
    <col min="9238" max="9238" width="19.28515625" style="426" customWidth="1"/>
    <col min="9239" max="9239" width="11.7109375" style="426" customWidth="1"/>
    <col min="9240" max="9240" width="15.42578125" style="426" customWidth="1"/>
    <col min="9241" max="9241" width="5.5703125" style="426" customWidth="1"/>
    <col min="9242" max="9242" width="4.7109375" style="426" customWidth="1"/>
    <col min="9243" max="9244" width="7.28515625" style="426" customWidth="1"/>
    <col min="9245" max="9245" width="8.42578125" style="426" customWidth="1"/>
    <col min="9246" max="9246" width="9.5703125" style="426" customWidth="1"/>
    <col min="9247" max="9247" width="6.28515625" style="426" customWidth="1"/>
    <col min="9248" max="9248" width="5.85546875" style="426" customWidth="1"/>
    <col min="9249" max="9250" width="4.42578125" style="426" customWidth="1"/>
    <col min="9251" max="9251" width="5" style="426" customWidth="1"/>
    <col min="9252" max="9252" width="5.85546875" style="426" customWidth="1"/>
    <col min="9253" max="9253" width="6.140625" style="426" customWidth="1"/>
    <col min="9254" max="9254" width="6.28515625" style="426" customWidth="1"/>
    <col min="9255" max="9255" width="4.85546875" style="426" customWidth="1"/>
    <col min="9256" max="9256" width="8.140625" style="426" customWidth="1"/>
    <col min="9257" max="9257" width="11.5703125" style="426" customWidth="1"/>
    <col min="9258" max="9258" width="13.7109375" style="426" customWidth="1"/>
    <col min="9259" max="9259" width="20.85546875" style="426" customWidth="1"/>
    <col min="9260" max="9472" width="11.42578125" style="426"/>
    <col min="9473" max="9473" width="13.140625" style="426" customWidth="1"/>
    <col min="9474" max="9474" width="4" style="426" customWidth="1"/>
    <col min="9475" max="9475" width="12.85546875" style="426" customWidth="1"/>
    <col min="9476" max="9476" width="14.7109375" style="426" customWidth="1"/>
    <col min="9477" max="9477" width="10" style="426" customWidth="1"/>
    <col min="9478" max="9478" width="6.28515625" style="426" customWidth="1"/>
    <col min="9479" max="9479" width="12.28515625" style="426" customWidth="1"/>
    <col min="9480" max="9480" width="8.5703125" style="426" customWidth="1"/>
    <col min="9481" max="9481" width="13.7109375" style="426" customWidth="1"/>
    <col min="9482" max="9482" width="11.5703125" style="426" customWidth="1"/>
    <col min="9483" max="9483" width="24.7109375" style="426" customWidth="1"/>
    <col min="9484" max="9484" width="17.42578125" style="426" customWidth="1"/>
    <col min="9485" max="9485" width="20.85546875" style="426" customWidth="1"/>
    <col min="9486" max="9486" width="26.85546875" style="426" customWidth="1"/>
    <col min="9487" max="9487" width="8" style="426" customWidth="1"/>
    <col min="9488" max="9488" width="25" style="426" customWidth="1"/>
    <col min="9489" max="9489" width="12.7109375" style="426" customWidth="1"/>
    <col min="9490" max="9490" width="16.42578125" style="426" customWidth="1"/>
    <col min="9491" max="9491" width="23.5703125" style="426" customWidth="1"/>
    <col min="9492" max="9492" width="33.7109375" style="426" customWidth="1"/>
    <col min="9493" max="9493" width="31.140625" style="426" customWidth="1"/>
    <col min="9494" max="9494" width="19.28515625" style="426" customWidth="1"/>
    <col min="9495" max="9495" width="11.7109375" style="426" customWidth="1"/>
    <col min="9496" max="9496" width="15.42578125" style="426" customWidth="1"/>
    <col min="9497" max="9497" width="5.5703125" style="426" customWidth="1"/>
    <col min="9498" max="9498" width="4.7109375" style="426" customWidth="1"/>
    <col min="9499" max="9500" width="7.28515625" style="426" customWidth="1"/>
    <col min="9501" max="9501" width="8.42578125" style="426" customWidth="1"/>
    <col min="9502" max="9502" width="9.5703125" style="426" customWidth="1"/>
    <col min="9503" max="9503" width="6.28515625" style="426" customWidth="1"/>
    <col min="9504" max="9504" width="5.85546875" style="426" customWidth="1"/>
    <col min="9505" max="9506" width="4.42578125" style="426" customWidth="1"/>
    <col min="9507" max="9507" width="5" style="426" customWidth="1"/>
    <col min="9508" max="9508" width="5.85546875" style="426" customWidth="1"/>
    <col min="9509" max="9509" width="6.140625" style="426" customWidth="1"/>
    <col min="9510" max="9510" width="6.28515625" style="426" customWidth="1"/>
    <col min="9511" max="9511" width="4.85546875" style="426" customWidth="1"/>
    <col min="9512" max="9512" width="8.140625" style="426" customWidth="1"/>
    <col min="9513" max="9513" width="11.5703125" style="426" customWidth="1"/>
    <col min="9514" max="9514" width="13.7109375" style="426" customWidth="1"/>
    <col min="9515" max="9515" width="20.85546875" style="426" customWidth="1"/>
    <col min="9516" max="9728" width="11.42578125" style="426"/>
    <col min="9729" max="9729" width="13.140625" style="426" customWidth="1"/>
    <col min="9730" max="9730" width="4" style="426" customWidth="1"/>
    <col min="9731" max="9731" width="12.85546875" style="426" customWidth="1"/>
    <col min="9732" max="9732" width="14.7109375" style="426" customWidth="1"/>
    <col min="9733" max="9733" width="10" style="426" customWidth="1"/>
    <col min="9734" max="9734" width="6.28515625" style="426" customWidth="1"/>
    <col min="9735" max="9735" width="12.28515625" style="426" customWidth="1"/>
    <col min="9736" max="9736" width="8.5703125" style="426" customWidth="1"/>
    <col min="9737" max="9737" width="13.7109375" style="426" customWidth="1"/>
    <col min="9738" max="9738" width="11.5703125" style="426" customWidth="1"/>
    <col min="9739" max="9739" width="24.7109375" style="426" customWidth="1"/>
    <col min="9740" max="9740" width="17.42578125" style="426" customWidth="1"/>
    <col min="9741" max="9741" width="20.85546875" style="426" customWidth="1"/>
    <col min="9742" max="9742" width="26.85546875" style="426" customWidth="1"/>
    <col min="9743" max="9743" width="8" style="426" customWidth="1"/>
    <col min="9744" max="9744" width="25" style="426" customWidth="1"/>
    <col min="9745" max="9745" width="12.7109375" style="426" customWidth="1"/>
    <col min="9746" max="9746" width="16.42578125" style="426" customWidth="1"/>
    <col min="9747" max="9747" width="23.5703125" style="426" customWidth="1"/>
    <col min="9748" max="9748" width="33.7109375" style="426" customWidth="1"/>
    <col min="9749" max="9749" width="31.140625" style="426" customWidth="1"/>
    <col min="9750" max="9750" width="19.28515625" style="426" customWidth="1"/>
    <col min="9751" max="9751" width="11.7109375" style="426" customWidth="1"/>
    <col min="9752" max="9752" width="15.42578125" style="426" customWidth="1"/>
    <col min="9753" max="9753" width="5.5703125" style="426" customWidth="1"/>
    <col min="9754" max="9754" width="4.7109375" style="426" customWidth="1"/>
    <col min="9755" max="9756" width="7.28515625" style="426" customWidth="1"/>
    <col min="9757" max="9757" width="8.42578125" style="426" customWidth="1"/>
    <col min="9758" max="9758" width="9.5703125" style="426" customWidth="1"/>
    <col min="9759" max="9759" width="6.28515625" style="426" customWidth="1"/>
    <col min="9760" max="9760" width="5.85546875" style="426" customWidth="1"/>
    <col min="9761" max="9762" width="4.42578125" style="426" customWidth="1"/>
    <col min="9763" max="9763" width="5" style="426" customWidth="1"/>
    <col min="9764" max="9764" width="5.85546875" style="426" customWidth="1"/>
    <col min="9765" max="9765" width="6.140625" style="426" customWidth="1"/>
    <col min="9766" max="9766" width="6.28515625" style="426" customWidth="1"/>
    <col min="9767" max="9767" width="4.85546875" style="426" customWidth="1"/>
    <col min="9768" max="9768" width="8.140625" style="426" customWidth="1"/>
    <col min="9769" max="9769" width="11.5703125" style="426" customWidth="1"/>
    <col min="9770" max="9770" width="13.7109375" style="426" customWidth="1"/>
    <col min="9771" max="9771" width="20.85546875" style="426" customWidth="1"/>
    <col min="9772" max="9984" width="11.42578125" style="426"/>
    <col min="9985" max="9985" width="13.140625" style="426" customWidth="1"/>
    <col min="9986" max="9986" width="4" style="426" customWidth="1"/>
    <col min="9987" max="9987" width="12.85546875" style="426" customWidth="1"/>
    <col min="9988" max="9988" width="14.7109375" style="426" customWidth="1"/>
    <col min="9989" max="9989" width="10" style="426" customWidth="1"/>
    <col min="9990" max="9990" width="6.28515625" style="426" customWidth="1"/>
    <col min="9991" max="9991" width="12.28515625" style="426" customWidth="1"/>
    <col min="9992" max="9992" width="8.5703125" style="426" customWidth="1"/>
    <col min="9993" max="9993" width="13.7109375" style="426" customWidth="1"/>
    <col min="9994" max="9994" width="11.5703125" style="426" customWidth="1"/>
    <col min="9995" max="9995" width="24.7109375" style="426" customWidth="1"/>
    <col min="9996" max="9996" width="17.42578125" style="426" customWidth="1"/>
    <col min="9997" max="9997" width="20.85546875" style="426" customWidth="1"/>
    <col min="9998" max="9998" width="26.85546875" style="426" customWidth="1"/>
    <col min="9999" max="9999" width="8" style="426" customWidth="1"/>
    <col min="10000" max="10000" width="25" style="426" customWidth="1"/>
    <col min="10001" max="10001" width="12.7109375" style="426" customWidth="1"/>
    <col min="10002" max="10002" width="16.42578125" style="426" customWidth="1"/>
    <col min="10003" max="10003" width="23.5703125" style="426" customWidth="1"/>
    <col min="10004" max="10004" width="33.7109375" style="426" customWidth="1"/>
    <col min="10005" max="10005" width="31.140625" style="426" customWidth="1"/>
    <col min="10006" max="10006" width="19.28515625" style="426" customWidth="1"/>
    <col min="10007" max="10007" width="11.7109375" style="426" customWidth="1"/>
    <col min="10008" max="10008" width="15.42578125" style="426" customWidth="1"/>
    <col min="10009" max="10009" width="5.5703125" style="426" customWidth="1"/>
    <col min="10010" max="10010" width="4.7109375" style="426" customWidth="1"/>
    <col min="10011" max="10012" width="7.28515625" style="426" customWidth="1"/>
    <col min="10013" max="10013" width="8.42578125" style="426" customWidth="1"/>
    <col min="10014" max="10014" width="9.5703125" style="426" customWidth="1"/>
    <col min="10015" max="10015" width="6.28515625" style="426" customWidth="1"/>
    <col min="10016" max="10016" width="5.85546875" style="426" customWidth="1"/>
    <col min="10017" max="10018" width="4.42578125" style="426" customWidth="1"/>
    <col min="10019" max="10019" width="5" style="426" customWidth="1"/>
    <col min="10020" max="10020" width="5.85546875" style="426" customWidth="1"/>
    <col min="10021" max="10021" width="6.140625" style="426" customWidth="1"/>
    <col min="10022" max="10022" width="6.28515625" style="426" customWidth="1"/>
    <col min="10023" max="10023" width="4.85546875" style="426" customWidth="1"/>
    <col min="10024" max="10024" width="8.140625" style="426" customWidth="1"/>
    <col min="10025" max="10025" width="11.5703125" style="426" customWidth="1"/>
    <col min="10026" max="10026" width="13.7109375" style="426" customWidth="1"/>
    <col min="10027" max="10027" width="20.85546875" style="426" customWidth="1"/>
    <col min="10028" max="10240" width="11.42578125" style="426"/>
    <col min="10241" max="10241" width="13.140625" style="426" customWidth="1"/>
    <col min="10242" max="10242" width="4" style="426" customWidth="1"/>
    <col min="10243" max="10243" width="12.85546875" style="426" customWidth="1"/>
    <col min="10244" max="10244" width="14.7109375" style="426" customWidth="1"/>
    <col min="10245" max="10245" width="10" style="426" customWidth="1"/>
    <col min="10246" max="10246" width="6.28515625" style="426" customWidth="1"/>
    <col min="10247" max="10247" width="12.28515625" style="426" customWidth="1"/>
    <col min="10248" max="10248" width="8.5703125" style="426" customWidth="1"/>
    <col min="10249" max="10249" width="13.7109375" style="426" customWidth="1"/>
    <col min="10250" max="10250" width="11.5703125" style="426" customWidth="1"/>
    <col min="10251" max="10251" width="24.7109375" style="426" customWidth="1"/>
    <col min="10252" max="10252" width="17.42578125" style="426" customWidth="1"/>
    <col min="10253" max="10253" width="20.85546875" style="426" customWidth="1"/>
    <col min="10254" max="10254" width="26.85546875" style="426" customWidth="1"/>
    <col min="10255" max="10255" width="8" style="426" customWidth="1"/>
    <col min="10256" max="10256" width="25" style="426" customWidth="1"/>
    <col min="10257" max="10257" width="12.7109375" style="426" customWidth="1"/>
    <col min="10258" max="10258" width="16.42578125" style="426" customWidth="1"/>
    <col min="10259" max="10259" width="23.5703125" style="426" customWidth="1"/>
    <col min="10260" max="10260" width="33.7109375" style="426" customWidth="1"/>
    <col min="10261" max="10261" width="31.140625" style="426" customWidth="1"/>
    <col min="10262" max="10262" width="19.28515625" style="426" customWidth="1"/>
    <col min="10263" max="10263" width="11.7109375" style="426" customWidth="1"/>
    <col min="10264" max="10264" width="15.42578125" style="426" customWidth="1"/>
    <col min="10265" max="10265" width="5.5703125" style="426" customWidth="1"/>
    <col min="10266" max="10266" width="4.7109375" style="426" customWidth="1"/>
    <col min="10267" max="10268" width="7.28515625" style="426" customWidth="1"/>
    <col min="10269" max="10269" width="8.42578125" style="426" customWidth="1"/>
    <col min="10270" max="10270" width="9.5703125" style="426" customWidth="1"/>
    <col min="10271" max="10271" width="6.28515625" style="426" customWidth="1"/>
    <col min="10272" max="10272" width="5.85546875" style="426" customWidth="1"/>
    <col min="10273" max="10274" width="4.42578125" style="426" customWidth="1"/>
    <col min="10275" max="10275" width="5" style="426" customWidth="1"/>
    <col min="10276" max="10276" width="5.85546875" style="426" customWidth="1"/>
    <col min="10277" max="10277" width="6.140625" style="426" customWidth="1"/>
    <col min="10278" max="10278" width="6.28515625" style="426" customWidth="1"/>
    <col min="10279" max="10279" width="4.85546875" style="426" customWidth="1"/>
    <col min="10280" max="10280" width="8.140625" style="426" customWidth="1"/>
    <col min="10281" max="10281" width="11.5703125" style="426" customWidth="1"/>
    <col min="10282" max="10282" width="13.7109375" style="426" customWidth="1"/>
    <col min="10283" max="10283" width="20.85546875" style="426" customWidth="1"/>
    <col min="10284" max="10496" width="11.42578125" style="426"/>
    <col min="10497" max="10497" width="13.140625" style="426" customWidth="1"/>
    <col min="10498" max="10498" width="4" style="426" customWidth="1"/>
    <col min="10499" max="10499" width="12.85546875" style="426" customWidth="1"/>
    <col min="10500" max="10500" width="14.7109375" style="426" customWidth="1"/>
    <col min="10501" max="10501" width="10" style="426" customWidth="1"/>
    <col min="10502" max="10502" width="6.28515625" style="426" customWidth="1"/>
    <col min="10503" max="10503" width="12.28515625" style="426" customWidth="1"/>
    <col min="10504" max="10504" width="8.5703125" style="426" customWidth="1"/>
    <col min="10505" max="10505" width="13.7109375" style="426" customWidth="1"/>
    <col min="10506" max="10506" width="11.5703125" style="426" customWidth="1"/>
    <col min="10507" max="10507" width="24.7109375" style="426" customWidth="1"/>
    <col min="10508" max="10508" width="17.42578125" style="426" customWidth="1"/>
    <col min="10509" max="10509" width="20.85546875" style="426" customWidth="1"/>
    <col min="10510" max="10510" width="26.85546875" style="426" customWidth="1"/>
    <col min="10511" max="10511" width="8" style="426" customWidth="1"/>
    <col min="10512" max="10512" width="25" style="426" customWidth="1"/>
    <col min="10513" max="10513" width="12.7109375" style="426" customWidth="1"/>
    <col min="10514" max="10514" width="16.42578125" style="426" customWidth="1"/>
    <col min="10515" max="10515" width="23.5703125" style="426" customWidth="1"/>
    <col min="10516" max="10516" width="33.7109375" style="426" customWidth="1"/>
    <col min="10517" max="10517" width="31.140625" style="426" customWidth="1"/>
    <col min="10518" max="10518" width="19.28515625" style="426" customWidth="1"/>
    <col min="10519" max="10519" width="11.7109375" style="426" customWidth="1"/>
    <col min="10520" max="10520" width="15.42578125" style="426" customWidth="1"/>
    <col min="10521" max="10521" width="5.5703125" style="426" customWidth="1"/>
    <col min="10522" max="10522" width="4.7109375" style="426" customWidth="1"/>
    <col min="10523" max="10524" width="7.28515625" style="426" customWidth="1"/>
    <col min="10525" max="10525" width="8.42578125" style="426" customWidth="1"/>
    <col min="10526" max="10526" width="9.5703125" style="426" customWidth="1"/>
    <col min="10527" max="10527" width="6.28515625" style="426" customWidth="1"/>
    <col min="10528" max="10528" width="5.85546875" style="426" customWidth="1"/>
    <col min="10529" max="10530" width="4.42578125" style="426" customWidth="1"/>
    <col min="10531" max="10531" width="5" style="426" customWidth="1"/>
    <col min="10532" max="10532" width="5.85546875" style="426" customWidth="1"/>
    <col min="10533" max="10533" width="6.140625" style="426" customWidth="1"/>
    <col min="10534" max="10534" width="6.28515625" style="426" customWidth="1"/>
    <col min="10535" max="10535" width="4.85546875" style="426" customWidth="1"/>
    <col min="10536" max="10536" width="8.140625" style="426" customWidth="1"/>
    <col min="10537" max="10537" width="11.5703125" style="426" customWidth="1"/>
    <col min="10538" max="10538" width="13.7109375" style="426" customWidth="1"/>
    <col min="10539" max="10539" width="20.85546875" style="426" customWidth="1"/>
    <col min="10540" max="10752" width="11.42578125" style="426"/>
    <col min="10753" max="10753" width="13.140625" style="426" customWidth="1"/>
    <col min="10754" max="10754" width="4" style="426" customWidth="1"/>
    <col min="10755" max="10755" width="12.85546875" style="426" customWidth="1"/>
    <col min="10756" max="10756" width="14.7109375" style="426" customWidth="1"/>
    <col min="10757" max="10757" width="10" style="426" customWidth="1"/>
    <col min="10758" max="10758" width="6.28515625" style="426" customWidth="1"/>
    <col min="10759" max="10759" width="12.28515625" style="426" customWidth="1"/>
    <col min="10760" max="10760" width="8.5703125" style="426" customWidth="1"/>
    <col min="10761" max="10761" width="13.7109375" style="426" customWidth="1"/>
    <col min="10762" max="10762" width="11.5703125" style="426" customWidth="1"/>
    <col min="10763" max="10763" width="24.7109375" style="426" customWidth="1"/>
    <col min="10764" max="10764" width="17.42578125" style="426" customWidth="1"/>
    <col min="10765" max="10765" width="20.85546875" style="426" customWidth="1"/>
    <col min="10766" max="10766" width="26.85546875" style="426" customWidth="1"/>
    <col min="10767" max="10767" width="8" style="426" customWidth="1"/>
    <col min="10768" max="10768" width="25" style="426" customWidth="1"/>
    <col min="10769" max="10769" width="12.7109375" style="426" customWidth="1"/>
    <col min="10770" max="10770" width="16.42578125" style="426" customWidth="1"/>
    <col min="10771" max="10771" width="23.5703125" style="426" customWidth="1"/>
    <col min="10772" max="10772" width="33.7109375" style="426" customWidth="1"/>
    <col min="10773" max="10773" width="31.140625" style="426" customWidth="1"/>
    <col min="10774" max="10774" width="19.28515625" style="426" customWidth="1"/>
    <col min="10775" max="10775" width="11.7109375" style="426" customWidth="1"/>
    <col min="10776" max="10776" width="15.42578125" style="426" customWidth="1"/>
    <col min="10777" max="10777" width="5.5703125" style="426" customWidth="1"/>
    <col min="10778" max="10778" width="4.7109375" style="426" customWidth="1"/>
    <col min="10779" max="10780" width="7.28515625" style="426" customWidth="1"/>
    <col min="10781" max="10781" width="8.42578125" style="426" customWidth="1"/>
    <col min="10782" max="10782" width="9.5703125" style="426" customWidth="1"/>
    <col min="10783" max="10783" width="6.28515625" style="426" customWidth="1"/>
    <col min="10784" max="10784" width="5.85546875" style="426" customWidth="1"/>
    <col min="10785" max="10786" width="4.42578125" style="426" customWidth="1"/>
    <col min="10787" max="10787" width="5" style="426" customWidth="1"/>
    <col min="10788" max="10788" width="5.85546875" style="426" customWidth="1"/>
    <col min="10789" max="10789" width="6.140625" style="426" customWidth="1"/>
    <col min="10790" max="10790" width="6.28515625" style="426" customWidth="1"/>
    <col min="10791" max="10791" width="4.85546875" style="426" customWidth="1"/>
    <col min="10792" max="10792" width="8.140625" style="426" customWidth="1"/>
    <col min="10793" max="10793" width="11.5703125" style="426" customWidth="1"/>
    <col min="10794" max="10794" width="13.7109375" style="426" customWidth="1"/>
    <col min="10795" max="10795" width="20.85546875" style="426" customWidth="1"/>
    <col min="10796" max="11008" width="11.42578125" style="426"/>
    <col min="11009" max="11009" width="13.140625" style="426" customWidth="1"/>
    <col min="11010" max="11010" width="4" style="426" customWidth="1"/>
    <col min="11011" max="11011" width="12.85546875" style="426" customWidth="1"/>
    <col min="11012" max="11012" width="14.7109375" style="426" customWidth="1"/>
    <col min="11013" max="11013" width="10" style="426" customWidth="1"/>
    <col min="11014" max="11014" width="6.28515625" style="426" customWidth="1"/>
    <col min="11015" max="11015" width="12.28515625" style="426" customWidth="1"/>
    <col min="11016" max="11016" width="8.5703125" style="426" customWidth="1"/>
    <col min="11017" max="11017" width="13.7109375" style="426" customWidth="1"/>
    <col min="11018" max="11018" width="11.5703125" style="426" customWidth="1"/>
    <col min="11019" max="11019" width="24.7109375" style="426" customWidth="1"/>
    <col min="11020" max="11020" width="17.42578125" style="426" customWidth="1"/>
    <col min="11021" max="11021" width="20.85546875" style="426" customWidth="1"/>
    <col min="11022" max="11022" width="26.85546875" style="426" customWidth="1"/>
    <col min="11023" max="11023" width="8" style="426" customWidth="1"/>
    <col min="11024" max="11024" width="25" style="426" customWidth="1"/>
    <col min="11025" max="11025" width="12.7109375" style="426" customWidth="1"/>
    <col min="11026" max="11026" width="16.42578125" style="426" customWidth="1"/>
    <col min="11027" max="11027" width="23.5703125" style="426" customWidth="1"/>
    <col min="11028" max="11028" width="33.7109375" style="426" customWidth="1"/>
    <col min="11029" max="11029" width="31.140625" style="426" customWidth="1"/>
    <col min="11030" max="11030" width="19.28515625" style="426" customWidth="1"/>
    <col min="11031" max="11031" width="11.7109375" style="426" customWidth="1"/>
    <col min="11032" max="11032" width="15.42578125" style="426" customWidth="1"/>
    <col min="11033" max="11033" width="5.5703125" style="426" customWidth="1"/>
    <col min="11034" max="11034" width="4.7109375" style="426" customWidth="1"/>
    <col min="11035" max="11036" width="7.28515625" style="426" customWidth="1"/>
    <col min="11037" max="11037" width="8.42578125" style="426" customWidth="1"/>
    <col min="11038" max="11038" width="9.5703125" style="426" customWidth="1"/>
    <col min="11039" max="11039" width="6.28515625" style="426" customWidth="1"/>
    <col min="11040" max="11040" width="5.85546875" style="426" customWidth="1"/>
    <col min="11041" max="11042" width="4.42578125" style="426" customWidth="1"/>
    <col min="11043" max="11043" width="5" style="426" customWidth="1"/>
    <col min="11044" max="11044" width="5.85546875" style="426" customWidth="1"/>
    <col min="11045" max="11045" width="6.140625" style="426" customWidth="1"/>
    <col min="11046" max="11046" width="6.28515625" style="426" customWidth="1"/>
    <col min="11047" max="11047" width="4.85546875" style="426" customWidth="1"/>
    <col min="11048" max="11048" width="8.140625" style="426" customWidth="1"/>
    <col min="11049" max="11049" width="11.5703125" style="426" customWidth="1"/>
    <col min="11050" max="11050" width="13.7109375" style="426" customWidth="1"/>
    <col min="11051" max="11051" width="20.85546875" style="426" customWidth="1"/>
    <col min="11052" max="11264" width="11.42578125" style="426"/>
    <col min="11265" max="11265" width="13.140625" style="426" customWidth="1"/>
    <col min="11266" max="11266" width="4" style="426" customWidth="1"/>
    <col min="11267" max="11267" width="12.85546875" style="426" customWidth="1"/>
    <col min="11268" max="11268" width="14.7109375" style="426" customWidth="1"/>
    <col min="11269" max="11269" width="10" style="426" customWidth="1"/>
    <col min="11270" max="11270" width="6.28515625" style="426" customWidth="1"/>
    <col min="11271" max="11271" width="12.28515625" style="426" customWidth="1"/>
    <col min="11272" max="11272" width="8.5703125" style="426" customWidth="1"/>
    <col min="11273" max="11273" width="13.7109375" style="426" customWidth="1"/>
    <col min="11274" max="11274" width="11.5703125" style="426" customWidth="1"/>
    <col min="11275" max="11275" width="24.7109375" style="426" customWidth="1"/>
    <col min="11276" max="11276" width="17.42578125" style="426" customWidth="1"/>
    <col min="11277" max="11277" width="20.85546875" style="426" customWidth="1"/>
    <col min="11278" max="11278" width="26.85546875" style="426" customWidth="1"/>
    <col min="11279" max="11279" width="8" style="426" customWidth="1"/>
    <col min="11280" max="11280" width="25" style="426" customWidth="1"/>
    <col min="11281" max="11281" width="12.7109375" style="426" customWidth="1"/>
    <col min="11282" max="11282" width="16.42578125" style="426" customWidth="1"/>
    <col min="11283" max="11283" width="23.5703125" style="426" customWidth="1"/>
    <col min="11284" max="11284" width="33.7109375" style="426" customWidth="1"/>
    <col min="11285" max="11285" width="31.140625" style="426" customWidth="1"/>
    <col min="11286" max="11286" width="19.28515625" style="426" customWidth="1"/>
    <col min="11287" max="11287" width="11.7109375" style="426" customWidth="1"/>
    <col min="11288" max="11288" width="15.42578125" style="426" customWidth="1"/>
    <col min="11289" max="11289" width="5.5703125" style="426" customWidth="1"/>
    <col min="11290" max="11290" width="4.7109375" style="426" customWidth="1"/>
    <col min="11291" max="11292" width="7.28515625" style="426" customWidth="1"/>
    <col min="11293" max="11293" width="8.42578125" style="426" customWidth="1"/>
    <col min="11294" max="11294" width="9.5703125" style="426" customWidth="1"/>
    <col min="11295" max="11295" width="6.28515625" style="426" customWidth="1"/>
    <col min="11296" max="11296" width="5.85546875" style="426" customWidth="1"/>
    <col min="11297" max="11298" width="4.42578125" style="426" customWidth="1"/>
    <col min="11299" max="11299" width="5" style="426" customWidth="1"/>
    <col min="11300" max="11300" width="5.85546875" style="426" customWidth="1"/>
    <col min="11301" max="11301" width="6.140625" style="426" customWidth="1"/>
    <col min="11302" max="11302" width="6.28515625" style="426" customWidth="1"/>
    <col min="11303" max="11303" width="4.85546875" style="426" customWidth="1"/>
    <col min="11304" max="11304" width="8.140625" style="426" customWidth="1"/>
    <col min="11305" max="11305" width="11.5703125" style="426" customWidth="1"/>
    <col min="11306" max="11306" width="13.7109375" style="426" customWidth="1"/>
    <col min="11307" max="11307" width="20.85546875" style="426" customWidth="1"/>
    <col min="11308" max="11520" width="11.42578125" style="426"/>
    <col min="11521" max="11521" width="13.140625" style="426" customWidth="1"/>
    <col min="11522" max="11522" width="4" style="426" customWidth="1"/>
    <col min="11523" max="11523" width="12.85546875" style="426" customWidth="1"/>
    <col min="11524" max="11524" width="14.7109375" style="426" customWidth="1"/>
    <col min="11525" max="11525" width="10" style="426" customWidth="1"/>
    <col min="11526" max="11526" width="6.28515625" style="426" customWidth="1"/>
    <col min="11527" max="11527" width="12.28515625" style="426" customWidth="1"/>
    <col min="11528" max="11528" width="8.5703125" style="426" customWidth="1"/>
    <col min="11529" max="11529" width="13.7109375" style="426" customWidth="1"/>
    <col min="11530" max="11530" width="11.5703125" style="426" customWidth="1"/>
    <col min="11531" max="11531" width="24.7109375" style="426" customWidth="1"/>
    <col min="11532" max="11532" width="17.42578125" style="426" customWidth="1"/>
    <col min="11533" max="11533" width="20.85546875" style="426" customWidth="1"/>
    <col min="11534" max="11534" width="26.85546875" style="426" customWidth="1"/>
    <col min="11535" max="11535" width="8" style="426" customWidth="1"/>
    <col min="11536" max="11536" width="25" style="426" customWidth="1"/>
    <col min="11537" max="11537" width="12.7109375" style="426" customWidth="1"/>
    <col min="11538" max="11538" width="16.42578125" style="426" customWidth="1"/>
    <col min="11539" max="11539" width="23.5703125" style="426" customWidth="1"/>
    <col min="11540" max="11540" width="33.7109375" style="426" customWidth="1"/>
    <col min="11541" max="11541" width="31.140625" style="426" customWidth="1"/>
    <col min="11542" max="11542" width="19.28515625" style="426" customWidth="1"/>
    <col min="11543" max="11543" width="11.7109375" style="426" customWidth="1"/>
    <col min="11544" max="11544" width="15.42578125" style="426" customWidth="1"/>
    <col min="11545" max="11545" width="5.5703125" style="426" customWidth="1"/>
    <col min="11546" max="11546" width="4.7109375" style="426" customWidth="1"/>
    <col min="11547" max="11548" width="7.28515625" style="426" customWidth="1"/>
    <col min="11549" max="11549" width="8.42578125" style="426" customWidth="1"/>
    <col min="11550" max="11550" width="9.5703125" style="426" customWidth="1"/>
    <col min="11551" max="11551" width="6.28515625" style="426" customWidth="1"/>
    <col min="11552" max="11552" width="5.85546875" style="426" customWidth="1"/>
    <col min="11553" max="11554" width="4.42578125" style="426" customWidth="1"/>
    <col min="11555" max="11555" width="5" style="426" customWidth="1"/>
    <col min="11556" max="11556" width="5.85546875" style="426" customWidth="1"/>
    <col min="11557" max="11557" width="6.140625" style="426" customWidth="1"/>
    <col min="11558" max="11558" width="6.28515625" style="426" customWidth="1"/>
    <col min="11559" max="11559" width="4.85546875" style="426" customWidth="1"/>
    <col min="11560" max="11560" width="8.140625" style="426" customWidth="1"/>
    <col min="11561" max="11561" width="11.5703125" style="426" customWidth="1"/>
    <col min="11562" max="11562" width="13.7109375" style="426" customWidth="1"/>
    <col min="11563" max="11563" width="20.85546875" style="426" customWidth="1"/>
    <col min="11564" max="11776" width="11.42578125" style="426"/>
    <col min="11777" max="11777" width="13.140625" style="426" customWidth="1"/>
    <col min="11778" max="11778" width="4" style="426" customWidth="1"/>
    <col min="11779" max="11779" width="12.85546875" style="426" customWidth="1"/>
    <col min="11780" max="11780" width="14.7109375" style="426" customWidth="1"/>
    <col min="11781" max="11781" width="10" style="426" customWidth="1"/>
    <col min="11782" max="11782" width="6.28515625" style="426" customWidth="1"/>
    <col min="11783" max="11783" width="12.28515625" style="426" customWidth="1"/>
    <col min="11784" max="11784" width="8.5703125" style="426" customWidth="1"/>
    <col min="11785" max="11785" width="13.7109375" style="426" customWidth="1"/>
    <col min="11786" max="11786" width="11.5703125" style="426" customWidth="1"/>
    <col min="11787" max="11787" width="24.7109375" style="426" customWidth="1"/>
    <col min="11788" max="11788" width="17.42578125" style="426" customWidth="1"/>
    <col min="11789" max="11789" width="20.85546875" style="426" customWidth="1"/>
    <col min="11790" max="11790" width="26.85546875" style="426" customWidth="1"/>
    <col min="11791" max="11791" width="8" style="426" customWidth="1"/>
    <col min="11792" max="11792" width="25" style="426" customWidth="1"/>
    <col min="11793" max="11793" width="12.7109375" style="426" customWidth="1"/>
    <col min="11794" max="11794" width="16.42578125" style="426" customWidth="1"/>
    <col min="11795" max="11795" width="23.5703125" style="426" customWidth="1"/>
    <col min="11796" max="11796" width="33.7109375" style="426" customWidth="1"/>
    <col min="11797" max="11797" width="31.140625" style="426" customWidth="1"/>
    <col min="11798" max="11798" width="19.28515625" style="426" customWidth="1"/>
    <col min="11799" max="11799" width="11.7109375" style="426" customWidth="1"/>
    <col min="11800" max="11800" width="15.42578125" style="426" customWidth="1"/>
    <col min="11801" max="11801" width="5.5703125" style="426" customWidth="1"/>
    <col min="11802" max="11802" width="4.7109375" style="426" customWidth="1"/>
    <col min="11803" max="11804" width="7.28515625" style="426" customWidth="1"/>
    <col min="11805" max="11805" width="8.42578125" style="426" customWidth="1"/>
    <col min="11806" max="11806" width="9.5703125" style="426" customWidth="1"/>
    <col min="11807" max="11807" width="6.28515625" style="426" customWidth="1"/>
    <col min="11808" max="11808" width="5.85546875" style="426" customWidth="1"/>
    <col min="11809" max="11810" width="4.42578125" style="426" customWidth="1"/>
    <col min="11811" max="11811" width="5" style="426" customWidth="1"/>
    <col min="11812" max="11812" width="5.85546875" style="426" customWidth="1"/>
    <col min="11813" max="11813" width="6.140625" style="426" customWidth="1"/>
    <col min="11814" max="11814" width="6.28515625" style="426" customWidth="1"/>
    <col min="11815" max="11815" width="4.85546875" style="426" customWidth="1"/>
    <col min="11816" max="11816" width="8.140625" style="426" customWidth="1"/>
    <col min="11817" max="11817" width="11.5703125" style="426" customWidth="1"/>
    <col min="11818" max="11818" width="13.7109375" style="426" customWidth="1"/>
    <col min="11819" max="11819" width="20.85546875" style="426" customWidth="1"/>
    <col min="11820" max="12032" width="11.42578125" style="426"/>
    <col min="12033" max="12033" width="13.140625" style="426" customWidth="1"/>
    <col min="12034" max="12034" width="4" style="426" customWidth="1"/>
    <col min="12035" max="12035" width="12.85546875" style="426" customWidth="1"/>
    <col min="12036" max="12036" width="14.7109375" style="426" customWidth="1"/>
    <col min="12037" max="12037" width="10" style="426" customWidth="1"/>
    <col min="12038" max="12038" width="6.28515625" style="426" customWidth="1"/>
    <col min="12039" max="12039" width="12.28515625" style="426" customWidth="1"/>
    <col min="12040" max="12040" width="8.5703125" style="426" customWidth="1"/>
    <col min="12041" max="12041" width="13.7109375" style="426" customWidth="1"/>
    <col min="12042" max="12042" width="11.5703125" style="426" customWidth="1"/>
    <col min="12043" max="12043" width="24.7109375" style="426" customWidth="1"/>
    <col min="12044" max="12044" width="17.42578125" style="426" customWidth="1"/>
    <col min="12045" max="12045" width="20.85546875" style="426" customWidth="1"/>
    <col min="12046" max="12046" width="26.85546875" style="426" customWidth="1"/>
    <col min="12047" max="12047" width="8" style="426" customWidth="1"/>
    <col min="12048" max="12048" width="25" style="426" customWidth="1"/>
    <col min="12049" max="12049" width="12.7109375" style="426" customWidth="1"/>
    <col min="12050" max="12050" width="16.42578125" style="426" customWidth="1"/>
    <col min="12051" max="12051" width="23.5703125" style="426" customWidth="1"/>
    <col min="12052" max="12052" width="33.7109375" style="426" customWidth="1"/>
    <col min="12053" max="12053" width="31.140625" style="426" customWidth="1"/>
    <col min="12054" max="12054" width="19.28515625" style="426" customWidth="1"/>
    <col min="12055" max="12055" width="11.7109375" style="426" customWidth="1"/>
    <col min="12056" max="12056" width="15.42578125" style="426" customWidth="1"/>
    <col min="12057" max="12057" width="5.5703125" style="426" customWidth="1"/>
    <col min="12058" max="12058" width="4.7109375" style="426" customWidth="1"/>
    <col min="12059" max="12060" width="7.28515625" style="426" customWidth="1"/>
    <col min="12061" max="12061" width="8.42578125" style="426" customWidth="1"/>
    <col min="12062" max="12062" width="9.5703125" style="426" customWidth="1"/>
    <col min="12063" max="12063" width="6.28515625" style="426" customWidth="1"/>
    <col min="12064" max="12064" width="5.85546875" style="426" customWidth="1"/>
    <col min="12065" max="12066" width="4.42578125" style="426" customWidth="1"/>
    <col min="12067" max="12067" width="5" style="426" customWidth="1"/>
    <col min="12068" max="12068" width="5.85546875" style="426" customWidth="1"/>
    <col min="12069" max="12069" width="6.140625" style="426" customWidth="1"/>
    <col min="12070" max="12070" width="6.28515625" style="426" customWidth="1"/>
    <col min="12071" max="12071" width="4.85546875" style="426" customWidth="1"/>
    <col min="12072" max="12072" width="8.140625" style="426" customWidth="1"/>
    <col min="12073" max="12073" width="11.5703125" style="426" customWidth="1"/>
    <col min="12074" max="12074" width="13.7109375" style="426" customWidth="1"/>
    <col min="12075" max="12075" width="20.85546875" style="426" customWidth="1"/>
    <col min="12076" max="12288" width="11.42578125" style="426"/>
    <col min="12289" max="12289" width="13.140625" style="426" customWidth="1"/>
    <col min="12290" max="12290" width="4" style="426" customWidth="1"/>
    <col min="12291" max="12291" width="12.85546875" style="426" customWidth="1"/>
    <col min="12292" max="12292" width="14.7109375" style="426" customWidth="1"/>
    <col min="12293" max="12293" width="10" style="426" customWidth="1"/>
    <col min="12294" max="12294" width="6.28515625" style="426" customWidth="1"/>
    <col min="12295" max="12295" width="12.28515625" style="426" customWidth="1"/>
    <col min="12296" max="12296" width="8.5703125" style="426" customWidth="1"/>
    <col min="12297" max="12297" width="13.7109375" style="426" customWidth="1"/>
    <col min="12298" max="12298" width="11.5703125" style="426" customWidth="1"/>
    <col min="12299" max="12299" width="24.7109375" style="426" customWidth="1"/>
    <col min="12300" max="12300" width="17.42578125" style="426" customWidth="1"/>
    <col min="12301" max="12301" width="20.85546875" style="426" customWidth="1"/>
    <col min="12302" max="12302" width="26.85546875" style="426" customWidth="1"/>
    <col min="12303" max="12303" width="8" style="426" customWidth="1"/>
    <col min="12304" max="12304" width="25" style="426" customWidth="1"/>
    <col min="12305" max="12305" width="12.7109375" style="426" customWidth="1"/>
    <col min="12306" max="12306" width="16.42578125" style="426" customWidth="1"/>
    <col min="12307" max="12307" width="23.5703125" style="426" customWidth="1"/>
    <col min="12308" max="12308" width="33.7109375" style="426" customWidth="1"/>
    <col min="12309" max="12309" width="31.140625" style="426" customWidth="1"/>
    <col min="12310" max="12310" width="19.28515625" style="426" customWidth="1"/>
    <col min="12311" max="12311" width="11.7109375" style="426" customWidth="1"/>
    <col min="12312" max="12312" width="15.42578125" style="426" customWidth="1"/>
    <col min="12313" max="12313" width="5.5703125" style="426" customWidth="1"/>
    <col min="12314" max="12314" width="4.7109375" style="426" customWidth="1"/>
    <col min="12315" max="12316" width="7.28515625" style="426" customWidth="1"/>
    <col min="12317" max="12317" width="8.42578125" style="426" customWidth="1"/>
    <col min="12318" max="12318" width="9.5703125" style="426" customWidth="1"/>
    <col min="12319" max="12319" width="6.28515625" style="426" customWidth="1"/>
    <col min="12320" max="12320" width="5.85546875" style="426" customWidth="1"/>
    <col min="12321" max="12322" width="4.42578125" style="426" customWidth="1"/>
    <col min="12323" max="12323" width="5" style="426" customWidth="1"/>
    <col min="12324" max="12324" width="5.85546875" style="426" customWidth="1"/>
    <col min="12325" max="12325" width="6.140625" style="426" customWidth="1"/>
    <col min="12326" max="12326" width="6.28515625" style="426" customWidth="1"/>
    <col min="12327" max="12327" width="4.85546875" style="426" customWidth="1"/>
    <col min="12328" max="12328" width="8.140625" style="426" customWidth="1"/>
    <col min="12329" max="12329" width="11.5703125" style="426" customWidth="1"/>
    <col min="12330" max="12330" width="13.7109375" style="426" customWidth="1"/>
    <col min="12331" max="12331" width="20.85546875" style="426" customWidth="1"/>
    <col min="12332" max="12544" width="11.42578125" style="426"/>
    <col min="12545" max="12545" width="13.140625" style="426" customWidth="1"/>
    <col min="12546" max="12546" width="4" style="426" customWidth="1"/>
    <col min="12547" max="12547" width="12.85546875" style="426" customWidth="1"/>
    <col min="12548" max="12548" width="14.7109375" style="426" customWidth="1"/>
    <col min="12549" max="12549" width="10" style="426" customWidth="1"/>
    <col min="12550" max="12550" width="6.28515625" style="426" customWidth="1"/>
    <col min="12551" max="12551" width="12.28515625" style="426" customWidth="1"/>
    <col min="12552" max="12552" width="8.5703125" style="426" customWidth="1"/>
    <col min="12553" max="12553" width="13.7109375" style="426" customWidth="1"/>
    <col min="12554" max="12554" width="11.5703125" style="426" customWidth="1"/>
    <col min="12555" max="12555" width="24.7109375" style="426" customWidth="1"/>
    <col min="12556" max="12556" width="17.42578125" style="426" customWidth="1"/>
    <col min="12557" max="12557" width="20.85546875" style="426" customWidth="1"/>
    <col min="12558" max="12558" width="26.85546875" style="426" customWidth="1"/>
    <col min="12559" max="12559" width="8" style="426" customWidth="1"/>
    <col min="12560" max="12560" width="25" style="426" customWidth="1"/>
    <col min="12561" max="12561" width="12.7109375" style="426" customWidth="1"/>
    <col min="12562" max="12562" width="16.42578125" style="426" customWidth="1"/>
    <col min="12563" max="12563" width="23.5703125" style="426" customWidth="1"/>
    <col min="12564" max="12564" width="33.7109375" style="426" customWidth="1"/>
    <col min="12565" max="12565" width="31.140625" style="426" customWidth="1"/>
    <col min="12566" max="12566" width="19.28515625" style="426" customWidth="1"/>
    <col min="12567" max="12567" width="11.7109375" style="426" customWidth="1"/>
    <col min="12568" max="12568" width="15.42578125" style="426" customWidth="1"/>
    <col min="12569" max="12569" width="5.5703125" style="426" customWidth="1"/>
    <col min="12570" max="12570" width="4.7109375" style="426" customWidth="1"/>
    <col min="12571" max="12572" width="7.28515625" style="426" customWidth="1"/>
    <col min="12573" max="12573" width="8.42578125" style="426" customWidth="1"/>
    <col min="12574" max="12574" width="9.5703125" style="426" customWidth="1"/>
    <col min="12575" max="12575" width="6.28515625" style="426" customWidth="1"/>
    <col min="12576" max="12576" width="5.85546875" style="426" customWidth="1"/>
    <col min="12577" max="12578" width="4.42578125" style="426" customWidth="1"/>
    <col min="12579" max="12579" width="5" style="426" customWidth="1"/>
    <col min="12580" max="12580" width="5.85546875" style="426" customWidth="1"/>
    <col min="12581" max="12581" width="6.140625" style="426" customWidth="1"/>
    <col min="12582" max="12582" width="6.28515625" style="426" customWidth="1"/>
    <col min="12583" max="12583" width="4.85546875" style="426" customWidth="1"/>
    <col min="12584" max="12584" width="8.140625" style="426" customWidth="1"/>
    <col min="12585" max="12585" width="11.5703125" style="426" customWidth="1"/>
    <col min="12586" max="12586" width="13.7109375" style="426" customWidth="1"/>
    <col min="12587" max="12587" width="20.85546875" style="426" customWidth="1"/>
    <col min="12588" max="12800" width="11.42578125" style="426"/>
    <col min="12801" max="12801" width="13.140625" style="426" customWidth="1"/>
    <col min="12802" max="12802" width="4" style="426" customWidth="1"/>
    <col min="12803" max="12803" width="12.85546875" style="426" customWidth="1"/>
    <col min="12804" max="12804" width="14.7109375" style="426" customWidth="1"/>
    <col min="12805" max="12805" width="10" style="426" customWidth="1"/>
    <col min="12806" max="12806" width="6.28515625" style="426" customWidth="1"/>
    <col min="12807" max="12807" width="12.28515625" style="426" customWidth="1"/>
    <col min="12808" max="12808" width="8.5703125" style="426" customWidth="1"/>
    <col min="12809" max="12809" width="13.7109375" style="426" customWidth="1"/>
    <col min="12810" max="12810" width="11.5703125" style="426" customWidth="1"/>
    <col min="12811" max="12811" width="24.7109375" style="426" customWidth="1"/>
    <col min="12812" max="12812" width="17.42578125" style="426" customWidth="1"/>
    <col min="12813" max="12813" width="20.85546875" style="426" customWidth="1"/>
    <col min="12814" max="12814" width="26.85546875" style="426" customWidth="1"/>
    <col min="12815" max="12815" width="8" style="426" customWidth="1"/>
    <col min="12816" max="12816" width="25" style="426" customWidth="1"/>
    <col min="12817" max="12817" width="12.7109375" style="426" customWidth="1"/>
    <col min="12818" max="12818" width="16.42578125" style="426" customWidth="1"/>
    <col min="12819" max="12819" width="23.5703125" style="426" customWidth="1"/>
    <col min="12820" max="12820" width="33.7109375" style="426" customWidth="1"/>
    <col min="12821" max="12821" width="31.140625" style="426" customWidth="1"/>
    <col min="12822" max="12822" width="19.28515625" style="426" customWidth="1"/>
    <col min="12823" max="12823" width="11.7109375" style="426" customWidth="1"/>
    <col min="12824" max="12824" width="15.42578125" style="426" customWidth="1"/>
    <col min="12825" max="12825" width="5.5703125" style="426" customWidth="1"/>
    <col min="12826" max="12826" width="4.7109375" style="426" customWidth="1"/>
    <col min="12827" max="12828" width="7.28515625" style="426" customWidth="1"/>
    <col min="12829" max="12829" width="8.42578125" style="426" customWidth="1"/>
    <col min="12830" max="12830" width="9.5703125" style="426" customWidth="1"/>
    <col min="12831" max="12831" width="6.28515625" style="426" customWidth="1"/>
    <col min="12832" max="12832" width="5.85546875" style="426" customWidth="1"/>
    <col min="12833" max="12834" width="4.42578125" style="426" customWidth="1"/>
    <col min="12835" max="12835" width="5" style="426" customWidth="1"/>
    <col min="12836" max="12836" width="5.85546875" style="426" customWidth="1"/>
    <col min="12837" max="12837" width="6.140625" style="426" customWidth="1"/>
    <col min="12838" max="12838" width="6.28515625" style="426" customWidth="1"/>
    <col min="12839" max="12839" width="4.85546875" style="426" customWidth="1"/>
    <col min="12840" max="12840" width="8.140625" style="426" customWidth="1"/>
    <col min="12841" max="12841" width="11.5703125" style="426" customWidth="1"/>
    <col min="12842" max="12842" width="13.7109375" style="426" customWidth="1"/>
    <col min="12843" max="12843" width="20.85546875" style="426" customWidth="1"/>
    <col min="12844" max="13056" width="11.42578125" style="426"/>
    <col min="13057" max="13057" width="13.140625" style="426" customWidth="1"/>
    <col min="13058" max="13058" width="4" style="426" customWidth="1"/>
    <col min="13059" max="13059" width="12.85546875" style="426" customWidth="1"/>
    <col min="13060" max="13060" width="14.7109375" style="426" customWidth="1"/>
    <col min="13061" max="13061" width="10" style="426" customWidth="1"/>
    <col min="13062" max="13062" width="6.28515625" style="426" customWidth="1"/>
    <col min="13063" max="13063" width="12.28515625" style="426" customWidth="1"/>
    <col min="13064" max="13064" width="8.5703125" style="426" customWidth="1"/>
    <col min="13065" max="13065" width="13.7109375" style="426" customWidth="1"/>
    <col min="13066" max="13066" width="11.5703125" style="426" customWidth="1"/>
    <col min="13067" max="13067" width="24.7109375" style="426" customWidth="1"/>
    <col min="13068" max="13068" width="17.42578125" style="426" customWidth="1"/>
    <col min="13069" max="13069" width="20.85546875" style="426" customWidth="1"/>
    <col min="13070" max="13070" width="26.85546875" style="426" customWidth="1"/>
    <col min="13071" max="13071" width="8" style="426" customWidth="1"/>
    <col min="13072" max="13072" width="25" style="426" customWidth="1"/>
    <col min="13073" max="13073" width="12.7109375" style="426" customWidth="1"/>
    <col min="13074" max="13074" width="16.42578125" style="426" customWidth="1"/>
    <col min="13075" max="13075" width="23.5703125" style="426" customWidth="1"/>
    <col min="13076" max="13076" width="33.7109375" style="426" customWidth="1"/>
    <col min="13077" max="13077" width="31.140625" style="426" customWidth="1"/>
    <col min="13078" max="13078" width="19.28515625" style="426" customWidth="1"/>
    <col min="13079" max="13079" width="11.7109375" style="426" customWidth="1"/>
    <col min="13080" max="13080" width="15.42578125" style="426" customWidth="1"/>
    <col min="13081" max="13081" width="5.5703125" style="426" customWidth="1"/>
    <col min="13082" max="13082" width="4.7109375" style="426" customWidth="1"/>
    <col min="13083" max="13084" width="7.28515625" style="426" customWidth="1"/>
    <col min="13085" max="13085" width="8.42578125" style="426" customWidth="1"/>
    <col min="13086" max="13086" width="9.5703125" style="426" customWidth="1"/>
    <col min="13087" max="13087" width="6.28515625" style="426" customWidth="1"/>
    <col min="13088" max="13088" width="5.85546875" style="426" customWidth="1"/>
    <col min="13089" max="13090" width="4.42578125" style="426" customWidth="1"/>
    <col min="13091" max="13091" width="5" style="426" customWidth="1"/>
    <col min="13092" max="13092" width="5.85546875" style="426" customWidth="1"/>
    <col min="13093" max="13093" width="6.140625" style="426" customWidth="1"/>
    <col min="13094" max="13094" width="6.28515625" style="426" customWidth="1"/>
    <col min="13095" max="13095" width="4.85546875" style="426" customWidth="1"/>
    <col min="13096" max="13096" width="8.140625" style="426" customWidth="1"/>
    <col min="13097" max="13097" width="11.5703125" style="426" customWidth="1"/>
    <col min="13098" max="13098" width="13.7109375" style="426" customWidth="1"/>
    <col min="13099" max="13099" width="20.85546875" style="426" customWidth="1"/>
    <col min="13100" max="13312" width="11.42578125" style="426"/>
    <col min="13313" max="13313" width="13.140625" style="426" customWidth="1"/>
    <col min="13314" max="13314" width="4" style="426" customWidth="1"/>
    <col min="13315" max="13315" width="12.85546875" style="426" customWidth="1"/>
    <col min="13316" max="13316" width="14.7109375" style="426" customWidth="1"/>
    <col min="13317" max="13317" width="10" style="426" customWidth="1"/>
    <col min="13318" max="13318" width="6.28515625" style="426" customWidth="1"/>
    <col min="13319" max="13319" width="12.28515625" style="426" customWidth="1"/>
    <col min="13320" max="13320" width="8.5703125" style="426" customWidth="1"/>
    <col min="13321" max="13321" width="13.7109375" style="426" customWidth="1"/>
    <col min="13322" max="13322" width="11.5703125" style="426" customWidth="1"/>
    <col min="13323" max="13323" width="24.7109375" style="426" customWidth="1"/>
    <col min="13324" max="13324" width="17.42578125" style="426" customWidth="1"/>
    <col min="13325" max="13325" width="20.85546875" style="426" customWidth="1"/>
    <col min="13326" max="13326" width="26.85546875" style="426" customWidth="1"/>
    <col min="13327" max="13327" width="8" style="426" customWidth="1"/>
    <col min="13328" max="13328" width="25" style="426" customWidth="1"/>
    <col min="13329" max="13329" width="12.7109375" style="426" customWidth="1"/>
    <col min="13330" max="13330" width="16.42578125" style="426" customWidth="1"/>
    <col min="13331" max="13331" width="23.5703125" style="426" customWidth="1"/>
    <col min="13332" max="13332" width="33.7109375" style="426" customWidth="1"/>
    <col min="13333" max="13333" width="31.140625" style="426" customWidth="1"/>
    <col min="13334" max="13334" width="19.28515625" style="426" customWidth="1"/>
    <col min="13335" max="13335" width="11.7109375" style="426" customWidth="1"/>
    <col min="13336" max="13336" width="15.42578125" style="426" customWidth="1"/>
    <col min="13337" max="13337" width="5.5703125" style="426" customWidth="1"/>
    <col min="13338" max="13338" width="4.7109375" style="426" customWidth="1"/>
    <col min="13339" max="13340" width="7.28515625" style="426" customWidth="1"/>
    <col min="13341" max="13341" width="8.42578125" style="426" customWidth="1"/>
    <col min="13342" max="13342" width="9.5703125" style="426" customWidth="1"/>
    <col min="13343" max="13343" width="6.28515625" style="426" customWidth="1"/>
    <col min="13344" max="13344" width="5.85546875" style="426" customWidth="1"/>
    <col min="13345" max="13346" width="4.42578125" style="426" customWidth="1"/>
    <col min="13347" max="13347" width="5" style="426" customWidth="1"/>
    <col min="13348" max="13348" width="5.85546875" style="426" customWidth="1"/>
    <col min="13349" max="13349" width="6.140625" style="426" customWidth="1"/>
    <col min="13350" max="13350" width="6.28515625" style="426" customWidth="1"/>
    <col min="13351" max="13351" width="4.85546875" style="426" customWidth="1"/>
    <col min="13352" max="13352" width="8.140625" style="426" customWidth="1"/>
    <col min="13353" max="13353" width="11.5703125" style="426" customWidth="1"/>
    <col min="13354" max="13354" width="13.7109375" style="426" customWidth="1"/>
    <col min="13355" max="13355" width="20.85546875" style="426" customWidth="1"/>
    <col min="13356" max="13568" width="11.42578125" style="426"/>
    <col min="13569" max="13569" width="13.140625" style="426" customWidth="1"/>
    <col min="13570" max="13570" width="4" style="426" customWidth="1"/>
    <col min="13571" max="13571" width="12.85546875" style="426" customWidth="1"/>
    <col min="13572" max="13572" width="14.7109375" style="426" customWidth="1"/>
    <col min="13573" max="13573" width="10" style="426" customWidth="1"/>
    <col min="13574" max="13574" width="6.28515625" style="426" customWidth="1"/>
    <col min="13575" max="13575" width="12.28515625" style="426" customWidth="1"/>
    <col min="13576" max="13576" width="8.5703125" style="426" customWidth="1"/>
    <col min="13577" max="13577" width="13.7109375" style="426" customWidth="1"/>
    <col min="13578" max="13578" width="11.5703125" style="426" customWidth="1"/>
    <col min="13579" max="13579" width="24.7109375" style="426" customWidth="1"/>
    <col min="13580" max="13580" width="17.42578125" style="426" customWidth="1"/>
    <col min="13581" max="13581" width="20.85546875" style="426" customWidth="1"/>
    <col min="13582" max="13582" width="26.85546875" style="426" customWidth="1"/>
    <col min="13583" max="13583" width="8" style="426" customWidth="1"/>
    <col min="13584" max="13584" width="25" style="426" customWidth="1"/>
    <col min="13585" max="13585" width="12.7109375" style="426" customWidth="1"/>
    <col min="13586" max="13586" width="16.42578125" style="426" customWidth="1"/>
    <col min="13587" max="13587" width="23.5703125" style="426" customWidth="1"/>
    <col min="13588" max="13588" width="33.7109375" style="426" customWidth="1"/>
    <col min="13589" max="13589" width="31.140625" style="426" customWidth="1"/>
    <col min="13590" max="13590" width="19.28515625" style="426" customWidth="1"/>
    <col min="13591" max="13591" width="11.7109375" style="426" customWidth="1"/>
    <col min="13592" max="13592" width="15.42578125" style="426" customWidth="1"/>
    <col min="13593" max="13593" width="5.5703125" style="426" customWidth="1"/>
    <col min="13594" max="13594" width="4.7109375" style="426" customWidth="1"/>
    <col min="13595" max="13596" width="7.28515625" style="426" customWidth="1"/>
    <col min="13597" max="13597" width="8.42578125" style="426" customWidth="1"/>
    <col min="13598" max="13598" width="9.5703125" style="426" customWidth="1"/>
    <col min="13599" max="13599" width="6.28515625" style="426" customWidth="1"/>
    <col min="13600" max="13600" width="5.85546875" style="426" customWidth="1"/>
    <col min="13601" max="13602" width="4.42578125" style="426" customWidth="1"/>
    <col min="13603" max="13603" width="5" style="426" customWidth="1"/>
    <col min="13604" max="13604" width="5.85546875" style="426" customWidth="1"/>
    <col min="13605" max="13605" width="6.140625" style="426" customWidth="1"/>
    <col min="13606" max="13606" width="6.28515625" style="426" customWidth="1"/>
    <col min="13607" max="13607" width="4.85546875" style="426" customWidth="1"/>
    <col min="13608" max="13608" width="8.140625" style="426" customWidth="1"/>
    <col min="13609" max="13609" width="11.5703125" style="426" customWidth="1"/>
    <col min="13610" max="13610" width="13.7109375" style="426" customWidth="1"/>
    <col min="13611" max="13611" width="20.85546875" style="426" customWidth="1"/>
    <col min="13612" max="13824" width="11.42578125" style="426"/>
    <col min="13825" max="13825" width="13.140625" style="426" customWidth="1"/>
    <col min="13826" max="13826" width="4" style="426" customWidth="1"/>
    <col min="13827" max="13827" width="12.85546875" style="426" customWidth="1"/>
    <col min="13828" max="13828" width="14.7109375" style="426" customWidth="1"/>
    <col min="13829" max="13829" width="10" style="426" customWidth="1"/>
    <col min="13830" max="13830" width="6.28515625" style="426" customWidth="1"/>
    <col min="13831" max="13831" width="12.28515625" style="426" customWidth="1"/>
    <col min="13832" max="13832" width="8.5703125" style="426" customWidth="1"/>
    <col min="13833" max="13833" width="13.7109375" style="426" customWidth="1"/>
    <col min="13834" max="13834" width="11.5703125" style="426" customWidth="1"/>
    <col min="13835" max="13835" width="24.7109375" style="426" customWidth="1"/>
    <col min="13836" max="13836" width="17.42578125" style="426" customWidth="1"/>
    <col min="13837" max="13837" width="20.85546875" style="426" customWidth="1"/>
    <col min="13838" max="13838" width="26.85546875" style="426" customWidth="1"/>
    <col min="13839" max="13839" width="8" style="426" customWidth="1"/>
    <col min="13840" max="13840" width="25" style="426" customWidth="1"/>
    <col min="13841" max="13841" width="12.7109375" style="426" customWidth="1"/>
    <col min="13842" max="13842" width="16.42578125" style="426" customWidth="1"/>
    <col min="13843" max="13843" width="23.5703125" style="426" customWidth="1"/>
    <col min="13844" max="13844" width="33.7109375" style="426" customWidth="1"/>
    <col min="13845" max="13845" width="31.140625" style="426" customWidth="1"/>
    <col min="13846" max="13846" width="19.28515625" style="426" customWidth="1"/>
    <col min="13847" max="13847" width="11.7109375" style="426" customWidth="1"/>
    <col min="13848" max="13848" width="15.42578125" style="426" customWidth="1"/>
    <col min="13849" max="13849" width="5.5703125" style="426" customWidth="1"/>
    <col min="13850" max="13850" width="4.7109375" style="426" customWidth="1"/>
    <col min="13851" max="13852" width="7.28515625" style="426" customWidth="1"/>
    <col min="13853" max="13853" width="8.42578125" style="426" customWidth="1"/>
    <col min="13854" max="13854" width="9.5703125" style="426" customWidth="1"/>
    <col min="13855" max="13855" width="6.28515625" style="426" customWidth="1"/>
    <col min="13856" max="13856" width="5.85546875" style="426" customWidth="1"/>
    <col min="13857" max="13858" width="4.42578125" style="426" customWidth="1"/>
    <col min="13859" max="13859" width="5" style="426" customWidth="1"/>
    <col min="13860" max="13860" width="5.85546875" style="426" customWidth="1"/>
    <col min="13861" max="13861" width="6.140625" style="426" customWidth="1"/>
    <col min="13862" max="13862" width="6.28515625" style="426" customWidth="1"/>
    <col min="13863" max="13863" width="4.85546875" style="426" customWidth="1"/>
    <col min="13864" max="13864" width="8.140625" style="426" customWidth="1"/>
    <col min="13865" max="13865" width="11.5703125" style="426" customWidth="1"/>
    <col min="13866" max="13866" width="13.7109375" style="426" customWidth="1"/>
    <col min="13867" max="13867" width="20.85546875" style="426" customWidth="1"/>
    <col min="13868" max="14080" width="11.42578125" style="426"/>
    <col min="14081" max="14081" width="13.140625" style="426" customWidth="1"/>
    <col min="14082" max="14082" width="4" style="426" customWidth="1"/>
    <col min="14083" max="14083" width="12.85546875" style="426" customWidth="1"/>
    <col min="14084" max="14084" width="14.7109375" style="426" customWidth="1"/>
    <col min="14085" max="14085" width="10" style="426" customWidth="1"/>
    <col min="14086" max="14086" width="6.28515625" style="426" customWidth="1"/>
    <col min="14087" max="14087" width="12.28515625" style="426" customWidth="1"/>
    <col min="14088" max="14088" width="8.5703125" style="426" customWidth="1"/>
    <col min="14089" max="14089" width="13.7109375" style="426" customWidth="1"/>
    <col min="14090" max="14090" width="11.5703125" style="426" customWidth="1"/>
    <col min="14091" max="14091" width="24.7109375" style="426" customWidth="1"/>
    <col min="14092" max="14092" width="17.42578125" style="426" customWidth="1"/>
    <col min="14093" max="14093" width="20.85546875" style="426" customWidth="1"/>
    <col min="14094" max="14094" width="26.85546875" style="426" customWidth="1"/>
    <col min="14095" max="14095" width="8" style="426" customWidth="1"/>
    <col min="14096" max="14096" width="25" style="426" customWidth="1"/>
    <col min="14097" max="14097" width="12.7109375" style="426" customWidth="1"/>
    <col min="14098" max="14098" width="16.42578125" style="426" customWidth="1"/>
    <col min="14099" max="14099" width="23.5703125" style="426" customWidth="1"/>
    <col min="14100" max="14100" width="33.7109375" style="426" customWidth="1"/>
    <col min="14101" max="14101" width="31.140625" style="426" customWidth="1"/>
    <col min="14102" max="14102" width="19.28515625" style="426" customWidth="1"/>
    <col min="14103" max="14103" width="11.7109375" style="426" customWidth="1"/>
    <col min="14104" max="14104" width="15.42578125" style="426" customWidth="1"/>
    <col min="14105" max="14105" width="5.5703125" style="426" customWidth="1"/>
    <col min="14106" max="14106" width="4.7109375" style="426" customWidth="1"/>
    <col min="14107" max="14108" width="7.28515625" style="426" customWidth="1"/>
    <col min="14109" max="14109" width="8.42578125" style="426" customWidth="1"/>
    <col min="14110" max="14110" width="9.5703125" style="426" customWidth="1"/>
    <col min="14111" max="14111" width="6.28515625" style="426" customWidth="1"/>
    <col min="14112" max="14112" width="5.85546875" style="426" customWidth="1"/>
    <col min="14113" max="14114" width="4.42578125" style="426" customWidth="1"/>
    <col min="14115" max="14115" width="5" style="426" customWidth="1"/>
    <col min="14116" max="14116" width="5.85546875" style="426" customWidth="1"/>
    <col min="14117" max="14117" width="6.140625" style="426" customWidth="1"/>
    <col min="14118" max="14118" width="6.28515625" style="426" customWidth="1"/>
    <col min="14119" max="14119" width="4.85546875" style="426" customWidth="1"/>
    <col min="14120" max="14120" width="8.140625" style="426" customWidth="1"/>
    <col min="14121" max="14121" width="11.5703125" style="426" customWidth="1"/>
    <col min="14122" max="14122" width="13.7109375" style="426" customWidth="1"/>
    <col min="14123" max="14123" width="20.85546875" style="426" customWidth="1"/>
    <col min="14124" max="14336" width="11.42578125" style="426"/>
    <col min="14337" max="14337" width="13.140625" style="426" customWidth="1"/>
    <col min="14338" max="14338" width="4" style="426" customWidth="1"/>
    <col min="14339" max="14339" width="12.85546875" style="426" customWidth="1"/>
    <col min="14340" max="14340" width="14.7109375" style="426" customWidth="1"/>
    <col min="14341" max="14341" width="10" style="426" customWidth="1"/>
    <col min="14342" max="14342" width="6.28515625" style="426" customWidth="1"/>
    <col min="14343" max="14343" width="12.28515625" style="426" customWidth="1"/>
    <col min="14344" max="14344" width="8.5703125" style="426" customWidth="1"/>
    <col min="14345" max="14345" width="13.7109375" style="426" customWidth="1"/>
    <col min="14346" max="14346" width="11.5703125" style="426" customWidth="1"/>
    <col min="14347" max="14347" width="24.7109375" style="426" customWidth="1"/>
    <col min="14348" max="14348" width="17.42578125" style="426" customWidth="1"/>
    <col min="14349" max="14349" width="20.85546875" style="426" customWidth="1"/>
    <col min="14350" max="14350" width="26.85546875" style="426" customWidth="1"/>
    <col min="14351" max="14351" width="8" style="426" customWidth="1"/>
    <col min="14352" max="14352" width="25" style="426" customWidth="1"/>
    <col min="14353" max="14353" width="12.7109375" style="426" customWidth="1"/>
    <col min="14354" max="14354" width="16.42578125" style="426" customWidth="1"/>
    <col min="14355" max="14355" width="23.5703125" style="426" customWidth="1"/>
    <col min="14356" max="14356" width="33.7109375" style="426" customWidth="1"/>
    <col min="14357" max="14357" width="31.140625" style="426" customWidth="1"/>
    <col min="14358" max="14358" width="19.28515625" style="426" customWidth="1"/>
    <col min="14359" max="14359" width="11.7109375" style="426" customWidth="1"/>
    <col min="14360" max="14360" width="15.42578125" style="426" customWidth="1"/>
    <col min="14361" max="14361" width="5.5703125" style="426" customWidth="1"/>
    <col min="14362" max="14362" width="4.7109375" style="426" customWidth="1"/>
    <col min="14363" max="14364" width="7.28515625" style="426" customWidth="1"/>
    <col min="14365" max="14365" width="8.42578125" style="426" customWidth="1"/>
    <col min="14366" max="14366" width="9.5703125" style="426" customWidth="1"/>
    <col min="14367" max="14367" width="6.28515625" style="426" customWidth="1"/>
    <col min="14368" max="14368" width="5.85546875" style="426" customWidth="1"/>
    <col min="14369" max="14370" width="4.42578125" style="426" customWidth="1"/>
    <col min="14371" max="14371" width="5" style="426" customWidth="1"/>
    <col min="14372" max="14372" width="5.85546875" style="426" customWidth="1"/>
    <col min="14373" max="14373" width="6.140625" style="426" customWidth="1"/>
    <col min="14374" max="14374" width="6.28515625" style="426" customWidth="1"/>
    <col min="14375" max="14375" width="4.85546875" style="426" customWidth="1"/>
    <col min="14376" max="14376" width="8.140625" style="426" customWidth="1"/>
    <col min="14377" max="14377" width="11.5703125" style="426" customWidth="1"/>
    <col min="14378" max="14378" width="13.7109375" style="426" customWidth="1"/>
    <col min="14379" max="14379" width="20.85546875" style="426" customWidth="1"/>
    <col min="14380" max="14592" width="11.42578125" style="426"/>
    <col min="14593" max="14593" width="13.140625" style="426" customWidth="1"/>
    <col min="14594" max="14594" width="4" style="426" customWidth="1"/>
    <col min="14595" max="14595" width="12.85546875" style="426" customWidth="1"/>
    <col min="14596" max="14596" width="14.7109375" style="426" customWidth="1"/>
    <col min="14597" max="14597" width="10" style="426" customWidth="1"/>
    <col min="14598" max="14598" width="6.28515625" style="426" customWidth="1"/>
    <col min="14599" max="14599" width="12.28515625" style="426" customWidth="1"/>
    <col min="14600" max="14600" width="8.5703125" style="426" customWidth="1"/>
    <col min="14601" max="14601" width="13.7109375" style="426" customWidth="1"/>
    <col min="14602" max="14602" width="11.5703125" style="426" customWidth="1"/>
    <col min="14603" max="14603" width="24.7109375" style="426" customWidth="1"/>
    <col min="14604" max="14604" width="17.42578125" style="426" customWidth="1"/>
    <col min="14605" max="14605" width="20.85546875" style="426" customWidth="1"/>
    <col min="14606" max="14606" width="26.85546875" style="426" customWidth="1"/>
    <col min="14607" max="14607" width="8" style="426" customWidth="1"/>
    <col min="14608" max="14608" width="25" style="426" customWidth="1"/>
    <col min="14609" max="14609" width="12.7109375" style="426" customWidth="1"/>
    <col min="14610" max="14610" width="16.42578125" style="426" customWidth="1"/>
    <col min="14611" max="14611" width="23.5703125" style="426" customWidth="1"/>
    <col min="14612" max="14612" width="33.7109375" style="426" customWidth="1"/>
    <col min="14613" max="14613" width="31.140625" style="426" customWidth="1"/>
    <col min="14614" max="14614" width="19.28515625" style="426" customWidth="1"/>
    <col min="14615" max="14615" width="11.7109375" style="426" customWidth="1"/>
    <col min="14616" max="14616" width="15.42578125" style="426" customWidth="1"/>
    <col min="14617" max="14617" width="5.5703125" style="426" customWidth="1"/>
    <col min="14618" max="14618" width="4.7109375" style="426" customWidth="1"/>
    <col min="14619" max="14620" width="7.28515625" style="426" customWidth="1"/>
    <col min="14621" max="14621" width="8.42578125" style="426" customWidth="1"/>
    <col min="14622" max="14622" width="9.5703125" style="426" customWidth="1"/>
    <col min="14623" max="14623" width="6.28515625" style="426" customWidth="1"/>
    <col min="14624" max="14624" width="5.85546875" style="426" customWidth="1"/>
    <col min="14625" max="14626" width="4.42578125" style="426" customWidth="1"/>
    <col min="14627" max="14627" width="5" style="426" customWidth="1"/>
    <col min="14628" max="14628" width="5.85546875" style="426" customWidth="1"/>
    <col min="14629" max="14629" width="6.140625" style="426" customWidth="1"/>
    <col min="14630" max="14630" width="6.28515625" style="426" customWidth="1"/>
    <col min="14631" max="14631" width="4.85546875" style="426" customWidth="1"/>
    <col min="14632" max="14632" width="8.140625" style="426" customWidth="1"/>
    <col min="14633" max="14633" width="11.5703125" style="426" customWidth="1"/>
    <col min="14634" max="14634" width="13.7109375" style="426" customWidth="1"/>
    <col min="14635" max="14635" width="20.85546875" style="426" customWidth="1"/>
    <col min="14636" max="14848" width="11.42578125" style="426"/>
    <col min="14849" max="14849" width="13.140625" style="426" customWidth="1"/>
    <col min="14850" max="14850" width="4" style="426" customWidth="1"/>
    <col min="14851" max="14851" width="12.85546875" style="426" customWidth="1"/>
    <col min="14852" max="14852" width="14.7109375" style="426" customWidth="1"/>
    <col min="14853" max="14853" width="10" style="426" customWidth="1"/>
    <col min="14854" max="14854" width="6.28515625" style="426" customWidth="1"/>
    <col min="14855" max="14855" width="12.28515625" style="426" customWidth="1"/>
    <col min="14856" max="14856" width="8.5703125" style="426" customWidth="1"/>
    <col min="14857" max="14857" width="13.7109375" style="426" customWidth="1"/>
    <col min="14858" max="14858" width="11.5703125" style="426" customWidth="1"/>
    <col min="14859" max="14859" width="24.7109375" style="426" customWidth="1"/>
    <col min="14860" max="14860" width="17.42578125" style="426" customWidth="1"/>
    <col min="14861" max="14861" width="20.85546875" style="426" customWidth="1"/>
    <col min="14862" max="14862" width="26.85546875" style="426" customWidth="1"/>
    <col min="14863" max="14863" width="8" style="426" customWidth="1"/>
    <col min="14864" max="14864" width="25" style="426" customWidth="1"/>
    <col min="14865" max="14865" width="12.7109375" style="426" customWidth="1"/>
    <col min="14866" max="14866" width="16.42578125" style="426" customWidth="1"/>
    <col min="14867" max="14867" width="23.5703125" style="426" customWidth="1"/>
    <col min="14868" max="14868" width="33.7109375" style="426" customWidth="1"/>
    <col min="14869" max="14869" width="31.140625" style="426" customWidth="1"/>
    <col min="14870" max="14870" width="19.28515625" style="426" customWidth="1"/>
    <col min="14871" max="14871" width="11.7109375" style="426" customWidth="1"/>
    <col min="14872" max="14872" width="15.42578125" style="426" customWidth="1"/>
    <col min="14873" max="14873" width="5.5703125" style="426" customWidth="1"/>
    <col min="14874" max="14874" width="4.7109375" style="426" customWidth="1"/>
    <col min="14875" max="14876" width="7.28515625" style="426" customWidth="1"/>
    <col min="14877" max="14877" width="8.42578125" style="426" customWidth="1"/>
    <col min="14878" max="14878" width="9.5703125" style="426" customWidth="1"/>
    <col min="14879" max="14879" width="6.28515625" style="426" customWidth="1"/>
    <col min="14880" max="14880" width="5.85546875" style="426" customWidth="1"/>
    <col min="14881" max="14882" width="4.42578125" style="426" customWidth="1"/>
    <col min="14883" max="14883" width="5" style="426" customWidth="1"/>
    <col min="14884" max="14884" width="5.85546875" style="426" customWidth="1"/>
    <col min="14885" max="14885" width="6.140625" style="426" customWidth="1"/>
    <col min="14886" max="14886" width="6.28515625" style="426" customWidth="1"/>
    <col min="14887" max="14887" width="4.85546875" style="426" customWidth="1"/>
    <col min="14888" max="14888" width="8.140625" style="426" customWidth="1"/>
    <col min="14889" max="14889" width="11.5703125" style="426" customWidth="1"/>
    <col min="14890" max="14890" width="13.7109375" style="426" customWidth="1"/>
    <col min="14891" max="14891" width="20.85546875" style="426" customWidth="1"/>
    <col min="14892" max="15104" width="11.42578125" style="426"/>
    <col min="15105" max="15105" width="13.140625" style="426" customWidth="1"/>
    <col min="15106" max="15106" width="4" style="426" customWidth="1"/>
    <col min="15107" max="15107" width="12.85546875" style="426" customWidth="1"/>
    <col min="15108" max="15108" width="14.7109375" style="426" customWidth="1"/>
    <col min="15109" max="15109" width="10" style="426" customWidth="1"/>
    <col min="15110" max="15110" width="6.28515625" style="426" customWidth="1"/>
    <col min="15111" max="15111" width="12.28515625" style="426" customWidth="1"/>
    <col min="15112" max="15112" width="8.5703125" style="426" customWidth="1"/>
    <col min="15113" max="15113" width="13.7109375" style="426" customWidth="1"/>
    <col min="15114" max="15114" width="11.5703125" style="426" customWidth="1"/>
    <col min="15115" max="15115" width="24.7109375" style="426" customWidth="1"/>
    <col min="15116" max="15116" width="17.42578125" style="426" customWidth="1"/>
    <col min="15117" max="15117" width="20.85546875" style="426" customWidth="1"/>
    <col min="15118" max="15118" width="26.85546875" style="426" customWidth="1"/>
    <col min="15119" max="15119" width="8" style="426" customWidth="1"/>
    <col min="15120" max="15120" width="25" style="426" customWidth="1"/>
    <col min="15121" max="15121" width="12.7109375" style="426" customWidth="1"/>
    <col min="15122" max="15122" width="16.42578125" style="426" customWidth="1"/>
    <col min="15123" max="15123" width="23.5703125" style="426" customWidth="1"/>
    <col min="15124" max="15124" width="33.7109375" style="426" customWidth="1"/>
    <col min="15125" max="15125" width="31.140625" style="426" customWidth="1"/>
    <col min="15126" max="15126" width="19.28515625" style="426" customWidth="1"/>
    <col min="15127" max="15127" width="11.7109375" style="426" customWidth="1"/>
    <col min="15128" max="15128" width="15.42578125" style="426" customWidth="1"/>
    <col min="15129" max="15129" width="5.5703125" style="426" customWidth="1"/>
    <col min="15130" max="15130" width="4.7109375" style="426" customWidth="1"/>
    <col min="15131" max="15132" width="7.28515625" style="426" customWidth="1"/>
    <col min="15133" max="15133" width="8.42578125" style="426" customWidth="1"/>
    <col min="15134" max="15134" width="9.5703125" style="426" customWidth="1"/>
    <col min="15135" max="15135" width="6.28515625" style="426" customWidth="1"/>
    <col min="15136" max="15136" width="5.85546875" style="426" customWidth="1"/>
    <col min="15137" max="15138" width="4.42578125" style="426" customWidth="1"/>
    <col min="15139" max="15139" width="5" style="426" customWidth="1"/>
    <col min="15140" max="15140" width="5.85546875" style="426" customWidth="1"/>
    <col min="15141" max="15141" width="6.140625" style="426" customWidth="1"/>
    <col min="15142" max="15142" width="6.28515625" style="426" customWidth="1"/>
    <col min="15143" max="15143" width="4.85546875" style="426" customWidth="1"/>
    <col min="15144" max="15144" width="8.140625" style="426" customWidth="1"/>
    <col min="15145" max="15145" width="11.5703125" style="426" customWidth="1"/>
    <col min="15146" max="15146" width="13.7109375" style="426" customWidth="1"/>
    <col min="15147" max="15147" width="20.85546875" style="426" customWidth="1"/>
    <col min="15148" max="15360" width="11.42578125" style="426"/>
    <col min="15361" max="15361" width="13.140625" style="426" customWidth="1"/>
    <col min="15362" max="15362" width="4" style="426" customWidth="1"/>
    <col min="15363" max="15363" width="12.85546875" style="426" customWidth="1"/>
    <col min="15364" max="15364" width="14.7109375" style="426" customWidth="1"/>
    <col min="15365" max="15365" width="10" style="426" customWidth="1"/>
    <col min="15366" max="15366" width="6.28515625" style="426" customWidth="1"/>
    <col min="15367" max="15367" width="12.28515625" style="426" customWidth="1"/>
    <col min="15368" max="15368" width="8.5703125" style="426" customWidth="1"/>
    <col min="15369" max="15369" width="13.7109375" style="426" customWidth="1"/>
    <col min="15370" max="15370" width="11.5703125" style="426" customWidth="1"/>
    <col min="15371" max="15371" width="24.7109375" style="426" customWidth="1"/>
    <col min="15372" max="15372" width="17.42578125" style="426" customWidth="1"/>
    <col min="15373" max="15373" width="20.85546875" style="426" customWidth="1"/>
    <col min="15374" max="15374" width="26.85546875" style="426" customWidth="1"/>
    <col min="15375" max="15375" width="8" style="426" customWidth="1"/>
    <col min="15376" max="15376" width="25" style="426" customWidth="1"/>
    <col min="15377" max="15377" width="12.7109375" style="426" customWidth="1"/>
    <col min="15378" max="15378" width="16.42578125" style="426" customWidth="1"/>
    <col min="15379" max="15379" width="23.5703125" style="426" customWidth="1"/>
    <col min="15380" max="15380" width="33.7109375" style="426" customWidth="1"/>
    <col min="15381" max="15381" width="31.140625" style="426" customWidth="1"/>
    <col min="15382" max="15382" width="19.28515625" style="426" customWidth="1"/>
    <col min="15383" max="15383" width="11.7109375" style="426" customWidth="1"/>
    <col min="15384" max="15384" width="15.42578125" style="426" customWidth="1"/>
    <col min="15385" max="15385" width="5.5703125" style="426" customWidth="1"/>
    <col min="15386" max="15386" width="4.7109375" style="426" customWidth="1"/>
    <col min="15387" max="15388" width="7.28515625" style="426" customWidth="1"/>
    <col min="15389" max="15389" width="8.42578125" style="426" customWidth="1"/>
    <col min="15390" max="15390" width="9.5703125" style="426" customWidth="1"/>
    <col min="15391" max="15391" width="6.28515625" style="426" customWidth="1"/>
    <col min="15392" max="15392" width="5.85546875" style="426" customWidth="1"/>
    <col min="15393" max="15394" width="4.42578125" style="426" customWidth="1"/>
    <col min="15395" max="15395" width="5" style="426" customWidth="1"/>
    <col min="15396" max="15396" width="5.85546875" style="426" customWidth="1"/>
    <col min="15397" max="15397" width="6.140625" style="426" customWidth="1"/>
    <col min="15398" max="15398" width="6.28515625" style="426" customWidth="1"/>
    <col min="15399" max="15399" width="4.85546875" style="426" customWidth="1"/>
    <col min="15400" max="15400" width="8.140625" style="426" customWidth="1"/>
    <col min="15401" max="15401" width="11.5703125" style="426" customWidth="1"/>
    <col min="15402" max="15402" width="13.7109375" style="426" customWidth="1"/>
    <col min="15403" max="15403" width="20.85546875" style="426" customWidth="1"/>
    <col min="15404" max="15616" width="11.42578125" style="426"/>
    <col min="15617" max="15617" width="13.140625" style="426" customWidth="1"/>
    <col min="15618" max="15618" width="4" style="426" customWidth="1"/>
    <col min="15619" max="15619" width="12.85546875" style="426" customWidth="1"/>
    <col min="15620" max="15620" width="14.7109375" style="426" customWidth="1"/>
    <col min="15621" max="15621" width="10" style="426" customWidth="1"/>
    <col min="15622" max="15622" width="6.28515625" style="426" customWidth="1"/>
    <col min="15623" max="15623" width="12.28515625" style="426" customWidth="1"/>
    <col min="15624" max="15624" width="8.5703125" style="426" customWidth="1"/>
    <col min="15625" max="15625" width="13.7109375" style="426" customWidth="1"/>
    <col min="15626" max="15626" width="11.5703125" style="426" customWidth="1"/>
    <col min="15627" max="15627" width="24.7109375" style="426" customWidth="1"/>
    <col min="15628" max="15628" width="17.42578125" style="426" customWidth="1"/>
    <col min="15629" max="15629" width="20.85546875" style="426" customWidth="1"/>
    <col min="15630" max="15630" width="26.85546875" style="426" customWidth="1"/>
    <col min="15631" max="15631" width="8" style="426" customWidth="1"/>
    <col min="15632" max="15632" width="25" style="426" customWidth="1"/>
    <col min="15633" max="15633" width="12.7109375" style="426" customWidth="1"/>
    <col min="15634" max="15634" width="16.42578125" style="426" customWidth="1"/>
    <col min="15635" max="15635" width="23.5703125" style="426" customWidth="1"/>
    <col min="15636" max="15636" width="33.7109375" style="426" customWidth="1"/>
    <col min="15637" max="15637" width="31.140625" style="426" customWidth="1"/>
    <col min="15638" max="15638" width="19.28515625" style="426" customWidth="1"/>
    <col min="15639" max="15639" width="11.7109375" style="426" customWidth="1"/>
    <col min="15640" max="15640" width="15.42578125" style="426" customWidth="1"/>
    <col min="15641" max="15641" width="5.5703125" style="426" customWidth="1"/>
    <col min="15642" max="15642" width="4.7109375" style="426" customWidth="1"/>
    <col min="15643" max="15644" width="7.28515625" style="426" customWidth="1"/>
    <col min="15645" max="15645" width="8.42578125" style="426" customWidth="1"/>
    <col min="15646" max="15646" width="9.5703125" style="426" customWidth="1"/>
    <col min="15647" max="15647" width="6.28515625" style="426" customWidth="1"/>
    <col min="15648" max="15648" width="5.85546875" style="426" customWidth="1"/>
    <col min="15649" max="15650" width="4.42578125" style="426" customWidth="1"/>
    <col min="15651" max="15651" width="5" style="426" customWidth="1"/>
    <col min="15652" max="15652" width="5.85546875" style="426" customWidth="1"/>
    <col min="15653" max="15653" width="6.140625" style="426" customWidth="1"/>
    <col min="15654" max="15654" width="6.28515625" style="426" customWidth="1"/>
    <col min="15655" max="15655" width="4.85546875" style="426" customWidth="1"/>
    <col min="15656" max="15656" width="8.140625" style="426" customWidth="1"/>
    <col min="15657" max="15657" width="11.5703125" style="426" customWidth="1"/>
    <col min="15658" max="15658" width="13.7109375" style="426" customWidth="1"/>
    <col min="15659" max="15659" width="20.85546875" style="426" customWidth="1"/>
    <col min="15660" max="15872" width="11.42578125" style="426"/>
    <col min="15873" max="15873" width="13.140625" style="426" customWidth="1"/>
    <col min="15874" max="15874" width="4" style="426" customWidth="1"/>
    <col min="15875" max="15875" width="12.85546875" style="426" customWidth="1"/>
    <col min="15876" max="15876" width="14.7109375" style="426" customWidth="1"/>
    <col min="15877" max="15877" width="10" style="426" customWidth="1"/>
    <col min="15878" max="15878" width="6.28515625" style="426" customWidth="1"/>
    <col min="15879" max="15879" width="12.28515625" style="426" customWidth="1"/>
    <col min="15880" max="15880" width="8.5703125" style="426" customWidth="1"/>
    <col min="15881" max="15881" width="13.7109375" style="426" customWidth="1"/>
    <col min="15882" max="15882" width="11.5703125" style="426" customWidth="1"/>
    <col min="15883" max="15883" width="24.7109375" style="426" customWidth="1"/>
    <col min="15884" max="15884" width="17.42578125" style="426" customWidth="1"/>
    <col min="15885" max="15885" width="20.85546875" style="426" customWidth="1"/>
    <col min="15886" max="15886" width="26.85546875" style="426" customWidth="1"/>
    <col min="15887" max="15887" width="8" style="426" customWidth="1"/>
    <col min="15888" max="15888" width="25" style="426" customWidth="1"/>
    <col min="15889" max="15889" width="12.7109375" style="426" customWidth="1"/>
    <col min="15890" max="15890" width="16.42578125" style="426" customWidth="1"/>
    <col min="15891" max="15891" width="23.5703125" style="426" customWidth="1"/>
    <col min="15892" max="15892" width="33.7109375" style="426" customWidth="1"/>
    <col min="15893" max="15893" width="31.140625" style="426" customWidth="1"/>
    <col min="15894" max="15894" width="19.28515625" style="426" customWidth="1"/>
    <col min="15895" max="15895" width="11.7109375" style="426" customWidth="1"/>
    <col min="15896" max="15896" width="15.42578125" style="426" customWidth="1"/>
    <col min="15897" max="15897" width="5.5703125" style="426" customWidth="1"/>
    <col min="15898" max="15898" width="4.7109375" style="426" customWidth="1"/>
    <col min="15899" max="15900" width="7.28515625" style="426" customWidth="1"/>
    <col min="15901" max="15901" width="8.42578125" style="426" customWidth="1"/>
    <col min="15902" max="15902" width="9.5703125" style="426" customWidth="1"/>
    <col min="15903" max="15903" width="6.28515625" style="426" customWidth="1"/>
    <col min="15904" max="15904" width="5.85546875" style="426" customWidth="1"/>
    <col min="15905" max="15906" width="4.42578125" style="426" customWidth="1"/>
    <col min="15907" max="15907" width="5" style="426" customWidth="1"/>
    <col min="15908" max="15908" width="5.85546875" style="426" customWidth="1"/>
    <col min="15909" max="15909" width="6.140625" style="426" customWidth="1"/>
    <col min="15910" max="15910" width="6.28515625" style="426" customWidth="1"/>
    <col min="15911" max="15911" width="4.85546875" style="426" customWidth="1"/>
    <col min="15912" max="15912" width="8.140625" style="426" customWidth="1"/>
    <col min="15913" max="15913" width="11.5703125" style="426" customWidth="1"/>
    <col min="15914" max="15914" width="13.7109375" style="426" customWidth="1"/>
    <col min="15915" max="15915" width="20.85546875" style="426" customWidth="1"/>
    <col min="15916" max="16128" width="11.42578125" style="426"/>
    <col min="16129" max="16129" width="13.140625" style="426" customWidth="1"/>
    <col min="16130" max="16130" width="4" style="426" customWidth="1"/>
    <col min="16131" max="16131" width="12.85546875" style="426" customWidth="1"/>
    <col min="16132" max="16132" width="14.7109375" style="426" customWidth="1"/>
    <col min="16133" max="16133" width="10" style="426" customWidth="1"/>
    <col min="16134" max="16134" width="6.28515625" style="426" customWidth="1"/>
    <col min="16135" max="16135" width="12.28515625" style="426" customWidth="1"/>
    <col min="16136" max="16136" width="8.5703125" style="426" customWidth="1"/>
    <col min="16137" max="16137" width="13.7109375" style="426" customWidth="1"/>
    <col min="16138" max="16138" width="11.5703125" style="426" customWidth="1"/>
    <col min="16139" max="16139" width="24.7109375" style="426" customWidth="1"/>
    <col min="16140" max="16140" width="17.42578125" style="426" customWidth="1"/>
    <col min="16141" max="16141" width="20.85546875" style="426" customWidth="1"/>
    <col min="16142" max="16142" width="26.85546875" style="426" customWidth="1"/>
    <col min="16143" max="16143" width="8" style="426" customWidth="1"/>
    <col min="16144" max="16144" width="25" style="426" customWidth="1"/>
    <col min="16145" max="16145" width="12.7109375" style="426" customWidth="1"/>
    <col min="16146" max="16146" width="16.42578125" style="426" customWidth="1"/>
    <col min="16147" max="16147" width="23.5703125" style="426" customWidth="1"/>
    <col min="16148" max="16148" width="33.7109375" style="426" customWidth="1"/>
    <col min="16149" max="16149" width="31.140625" style="426" customWidth="1"/>
    <col min="16150" max="16150" width="19.28515625" style="426" customWidth="1"/>
    <col min="16151" max="16151" width="11.7109375" style="426" customWidth="1"/>
    <col min="16152" max="16152" width="15.42578125" style="426" customWidth="1"/>
    <col min="16153" max="16153" width="5.5703125" style="426" customWidth="1"/>
    <col min="16154" max="16154" width="4.7109375" style="426" customWidth="1"/>
    <col min="16155" max="16156" width="7.28515625" style="426" customWidth="1"/>
    <col min="16157" max="16157" width="8.42578125" style="426" customWidth="1"/>
    <col min="16158" max="16158" width="9.5703125" style="426" customWidth="1"/>
    <col min="16159" max="16159" width="6.28515625" style="426" customWidth="1"/>
    <col min="16160" max="16160" width="5.85546875" style="426" customWidth="1"/>
    <col min="16161" max="16162" width="4.42578125" style="426" customWidth="1"/>
    <col min="16163" max="16163" width="5" style="426" customWidth="1"/>
    <col min="16164" max="16164" width="5.85546875" style="426" customWidth="1"/>
    <col min="16165" max="16165" width="6.140625" style="426" customWidth="1"/>
    <col min="16166" max="16166" width="6.28515625" style="426" customWidth="1"/>
    <col min="16167" max="16167" width="4.85546875" style="426" customWidth="1"/>
    <col min="16168" max="16168" width="8.140625" style="426" customWidth="1"/>
    <col min="16169" max="16169" width="11.5703125" style="426" customWidth="1"/>
    <col min="16170" max="16170" width="13.7109375" style="426" customWidth="1"/>
    <col min="16171" max="16171" width="20.85546875" style="426" customWidth="1"/>
    <col min="16172" max="16384" width="11.42578125" style="426"/>
  </cols>
  <sheetData>
    <row r="1" spans="1:63" ht="20.25" customHeight="1" x14ac:dyDescent="0.25">
      <c r="A1" s="2405" t="s">
        <v>1968</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406"/>
      <c r="AP1" s="2743"/>
      <c r="AQ1" s="615" t="s">
        <v>1</v>
      </c>
    </row>
    <row r="2" spans="1:63" ht="15.75" customHeight="1" x14ac:dyDescent="0.25">
      <c r="A2" s="2407"/>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2380"/>
      <c r="AO2" s="2380"/>
      <c r="AP2" s="2744"/>
      <c r="AQ2" s="616">
        <v>6</v>
      </c>
    </row>
    <row r="3" spans="1:63" ht="19.5" customHeight="1" x14ac:dyDescent="0.25">
      <c r="A3" s="2407"/>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2380"/>
      <c r="AO3" s="2380"/>
      <c r="AP3" s="2744"/>
      <c r="AQ3" s="617" t="s">
        <v>5</v>
      </c>
    </row>
    <row r="4" spans="1:63" s="427" customFormat="1" ht="18" customHeight="1" x14ac:dyDescent="0.2">
      <c r="A4" s="2408"/>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2381"/>
      <c r="AO4" s="2381"/>
      <c r="AP4" s="2745"/>
      <c r="AQ4" s="618" t="s">
        <v>491</v>
      </c>
    </row>
    <row r="5" spans="1:63" ht="20.25" customHeight="1" x14ac:dyDescent="0.2">
      <c r="A5" s="2409" t="s">
        <v>8</v>
      </c>
      <c r="B5" s="2382"/>
      <c r="C5" s="2382"/>
      <c r="D5" s="2382"/>
      <c r="E5" s="2382"/>
      <c r="F5" s="2382"/>
      <c r="G5" s="2382"/>
      <c r="H5" s="2382"/>
      <c r="I5" s="2382"/>
      <c r="J5" s="2382"/>
      <c r="K5" s="2382"/>
      <c r="L5" s="2382"/>
      <c r="M5" s="2382"/>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c r="AP5" s="2383"/>
      <c r="AQ5" s="2412"/>
      <c r="AR5" s="8"/>
      <c r="AS5" s="8"/>
      <c r="AT5" s="8"/>
      <c r="AU5" s="8"/>
      <c r="AV5" s="8"/>
      <c r="AW5" s="8"/>
      <c r="AX5" s="8"/>
      <c r="AY5" s="8"/>
      <c r="AZ5" s="8"/>
      <c r="BA5" s="8"/>
      <c r="BB5" s="8"/>
      <c r="BC5" s="8"/>
      <c r="BD5" s="8"/>
      <c r="BE5" s="8"/>
      <c r="BF5" s="8"/>
      <c r="BG5" s="8"/>
      <c r="BH5" s="8"/>
      <c r="BI5" s="8"/>
      <c r="BJ5" s="8"/>
      <c r="BK5" s="8"/>
    </row>
    <row r="6" spans="1:63" ht="17.25" customHeight="1" x14ac:dyDescent="0.2">
      <c r="A6" s="2410"/>
      <c r="B6" s="2411"/>
      <c r="C6" s="2411"/>
      <c r="D6" s="2411"/>
      <c r="E6" s="2411"/>
      <c r="F6" s="2411"/>
      <c r="G6" s="2411"/>
      <c r="H6" s="2411"/>
      <c r="I6" s="2411"/>
      <c r="J6" s="2411"/>
      <c r="K6" s="2411"/>
      <c r="L6" s="2411"/>
      <c r="M6" s="2411"/>
      <c r="N6" s="33"/>
      <c r="O6" s="214"/>
      <c r="P6" s="368"/>
      <c r="Q6" s="34"/>
      <c r="R6" s="619"/>
      <c r="S6" s="368"/>
      <c r="T6" s="368"/>
      <c r="U6" s="368"/>
      <c r="V6" s="34"/>
      <c r="W6" s="34"/>
      <c r="X6" s="34"/>
      <c r="Y6" s="2413" t="s">
        <v>10</v>
      </c>
      <c r="Z6" s="2411"/>
      <c r="AA6" s="2411"/>
      <c r="AB6" s="2411"/>
      <c r="AC6" s="2411"/>
      <c r="AD6" s="2411"/>
      <c r="AE6" s="2411"/>
      <c r="AF6" s="2411"/>
      <c r="AG6" s="2411"/>
      <c r="AH6" s="2411"/>
      <c r="AI6" s="2411"/>
      <c r="AJ6" s="2411"/>
      <c r="AK6" s="2411"/>
      <c r="AL6" s="2411"/>
      <c r="AM6" s="2411"/>
      <c r="AN6" s="620"/>
      <c r="AO6" s="621"/>
      <c r="AP6" s="621"/>
      <c r="AQ6" s="622"/>
      <c r="AR6" s="8"/>
      <c r="AS6" s="8"/>
      <c r="AT6" s="8"/>
      <c r="AU6" s="8"/>
      <c r="AV6" s="8"/>
      <c r="AW6" s="8"/>
      <c r="AX6" s="8"/>
      <c r="AY6" s="8"/>
      <c r="AZ6" s="8"/>
      <c r="BA6" s="8"/>
      <c r="BB6" s="8"/>
      <c r="BC6" s="8"/>
      <c r="BD6" s="8"/>
      <c r="BE6" s="8"/>
      <c r="BF6" s="8"/>
      <c r="BG6" s="8"/>
      <c r="BH6" s="8"/>
      <c r="BI6" s="8"/>
      <c r="BJ6" s="8"/>
      <c r="BK6" s="8"/>
    </row>
    <row r="7" spans="1:63" s="487" customFormat="1" ht="26.25" customHeight="1" x14ac:dyDescent="0.2">
      <c r="A7" s="2415" t="s">
        <v>11</v>
      </c>
      <c r="B7" s="2400" t="s">
        <v>12</v>
      </c>
      <c r="C7" s="2404"/>
      <c r="D7" s="2404" t="s">
        <v>11</v>
      </c>
      <c r="E7" s="2400" t="s">
        <v>13</v>
      </c>
      <c r="F7" s="2404"/>
      <c r="G7" s="2404" t="s">
        <v>11</v>
      </c>
      <c r="H7" s="2400" t="s">
        <v>14</v>
      </c>
      <c r="I7" s="2404"/>
      <c r="J7" s="2404" t="s">
        <v>11</v>
      </c>
      <c r="K7" s="2400" t="s">
        <v>15</v>
      </c>
      <c r="L7" s="2384" t="s">
        <v>16</v>
      </c>
      <c r="M7" s="2384" t="s">
        <v>1173</v>
      </c>
      <c r="N7" s="2384" t="s">
        <v>18</v>
      </c>
      <c r="O7" s="2384" t="s">
        <v>19</v>
      </c>
      <c r="P7" s="2384" t="s">
        <v>9</v>
      </c>
      <c r="Q7" s="2396" t="s">
        <v>20</v>
      </c>
      <c r="R7" s="2871" t="s">
        <v>21</v>
      </c>
      <c r="S7" s="2400" t="s">
        <v>22</v>
      </c>
      <c r="T7" s="2400" t="s">
        <v>23</v>
      </c>
      <c r="U7" s="2384" t="s">
        <v>24</v>
      </c>
      <c r="V7" s="2494" t="s">
        <v>21</v>
      </c>
      <c r="W7" s="2869" t="s">
        <v>11</v>
      </c>
      <c r="X7" s="2384" t="s">
        <v>26</v>
      </c>
      <c r="Y7" s="2488" t="s">
        <v>27</v>
      </c>
      <c r="Z7" s="2488"/>
      <c r="AA7" s="2393" t="s">
        <v>28</v>
      </c>
      <c r="AB7" s="2393"/>
      <c r="AC7" s="2393"/>
      <c r="AD7" s="2393"/>
      <c r="AE7" s="2422" t="s">
        <v>29</v>
      </c>
      <c r="AF7" s="2423"/>
      <c r="AG7" s="2423"/>
      <c r="AH7" s="2423"/>
      <c r="AI7" s="2423"/>
      <c r="AJ7" s="2423"/>
      <c r="AK7" s="2392" t="s">
        <v>30</v>
      </c>
      <c r="AL7" s="2393"/>
      <c r="AM7" s="2393"/>
      <c r="AN7" s="2417" t="s">
        <v>31</v>
      </c>
      <c r="AO7" s="2419" t="s">
        <v>32</v>
      </c>
      <c r="AP7" s="2419" t="s">
        <v>33</v>
      </c>
      <c r="AQ7" s="2738" t="s">
        <v>34</v>
      </c>
      <c r="AR7" s="1010"/>
      <c r="AS7" s="1010"/>
      <c r="AT7" s="1010"/>
      <c r="AU7" s="1010"/>
      <c r="AV7" s="1010"/>
      <c r="AW7" s="1010"/>
      <c r="AX7" s="1010"/>
      <c r="AY7" s="1010"/>
      <c r="AZ7" s="1010"/>
      <c r="BA7" s="1010"/>
      <c r="BB7" s="1010"/>
      <c r="BC7" s="1010"/>
      <c r="BD7" s="1010"/>
      <c r="BE7" s="1010"/>
      <c r="BF7" s="1010"/>
      <c r="BG7" s="1010"/>
      <c r="BH7" s="1010"/>
      <c r="BI7" s="1010"/>
      <c r="BJ7" s="1010"/>
      <c r="BK7" s="1010"/>
    </row>
    <row r="8" spans="1:63" s="487" customFormat="1" ht="115.5" customHeight="1" x14ac:dyDescent="0.2">
      <c r="A8" s="2416"/>
      <c r="B8" s="2401"/>
      <c r="C8" s="2385"/>
      <c r="D8" s="2385"/>
      <c r="E8" s="2401"/>
      <c r="F8" s="2385"/>
      <c r="G8" s="2385"/>
      <c r="H8" s="2401"/>
      <c r="I8" s="2385"/>
      <c r="J8" s="2385"/>
      <c r="K8" s="2401"/>
      <c r="L8" s="2386"/>
      <c r="M8" s="2386"/>
      <c r="N8" s="2386"/>
      <c r="O8" s="2386"/>
      <c r="P8" s="2386"/>
      <c r="Q8" s="2397"/>
      <c r="R8" s="2872"/>
      <c r="S8" s="2401"/>
      <c r="T8" s="2401"/>
      <c r="U8" s="2386"/>
      <c r="V8" s="2495"/>
      <c r="W8" s="2870"/>
      <c r="X8" s="2386"/>
      <c r="Y8" s="371" t="s">
        <v>35</v>
      </c>
      <c r="Z8" s="371" t="s">
        <v>36</v>
      </c>
      <c r="AA8" s="371" t="s">
        <v>37</v>
      </c>
      <c r="AB8" s="371" t="s">
        <v>78</v>
      </c>
      <c r="AC8" s="942" t="s">
        <v>1988</v>
      </c>
      <c r="AD8" s="371" t="s">
        <v>80</v>
      </c>
      <c r="AE8" s="371" t="s">
        <v>41</v>
      </c>
      <c r="AF8" s="371" t="s">
        <v>42</v>
      </c>
      <c r="AG8" s="371" t="s">
        <v>43</v>
      </c>
      <c r="AH8" s="371" t="s">
        <v>44</v>
      </c>
      <c r="AI8" s="371" t="s">
        <v>45</v>
      </c>
      <c r="AJ8" s="371" t="s">
        <v>46</v>
      </c>
      <c r="AK8" s="371" t="s">
        <v>47</v>
      </c>
      <c r="AL8" s="371" t="s">
        <v>48</v>
      </c>
      <c r="AM8" s="371" t="s">
        <v>49</v>
      </c>
      <c r="AN8" s="2418"/>
      <c r="AO8" s="2419"/>
      <c r="AP8" s="2419"/>
      <c r="AQ8" s="2882"/>
      <c r="AR8" s="1010"/>
      <c r="AS8" s="1010"/>
      <c r="AT8" s="1010"/>
      <c r="AU8" s="1010"/>
      <c r="AV8" s="1010"/>
      <c r="AW8" s="1010"/>
      <c r="AX8" s="1010"/>
      <c r="AY8" s="1010"/>
      <c r="AZ8" s="1010"/>
      <c r="BA8" s="1010"/>
      <c r="BB8" s="1010"/>
      <c r="BC8" s="1010"/>
      <c r="BD8" s="1010"/>
      <c r="BE8" s="1010"/>
      <c r="BF8" s="1010"/>
      <c r="BG8" s="1010"/>
      <c r="BH8" s="1010"/>
      <c r="BI8" s="1010"/>
      <c r="BJ8" s="1010"/>
      <c r="BK8" s="1010"/>
    </row>
    <row r="9" spans="1:63" ht="16.5" customHeight="1" x14ac:dyDescent="0.2">
      <c r="A9" s="623">
        <v>2</v>
      </c>
      <c r="B9" s="37"/>
      <c r="C9" s="37" t="s">
        <v>1176</v>
      </c>
      <c r="D9" s="1274"/>
      <c r="E9" s="37"/>
      <c r="F9" s="37"/>
      <c r="G9" s="37"/>
      <c r="H9" s="37"/>
      <c r="I9" s="37"/>
      <c r="J9" s="37"/>
      <c r="K9" s="38"/>
      <c r="L9" s="38"/>
      <c r="M9" s="37"/>
      <c r="N9" s="37"/>
      <c r="O9" s="75"/>
      <c r="P9" s="38"/>
      <c r="Q9" s="40"/>
      <c r="R9" s="624"/>
      <c r="S9" s="38"/>
      <c r="T9" s="38"/>
      <c r="U9" s="38"/>
      <c r="V9" s="584"/>
      <c r="W9" s="42"/>
      <c r="X9" s="39"/>
      <c r="Y9" s="625"/>
      <c r="Z9" s="625"/>
      <c r="AA9" s="37"/>
      <c r="AB9" s="37"/>
      <c r="AC9" s="37"/>
      <c r="AD9" s="37"/>
      <c r="AE9" s="37"/>
      <c r="AF9" s="37"/>
      <c r="AG9" s="37"/>
      <c r="AH9" s="37"/>
      <c r="AI9" s="37"/>
      <c r="AJ9" s="37"/>
      <c r="AK9" s="37"/>
      <c r="AL9" s="37"/>
      <c r="AM9" s="37"/>
      <c r="AN9" s="626"/>
      <c r="AO9" s="627"/>
      <c r="AP9" s="627"/>
      <c r="AQ9" s="628"/>
      <c r="AR9" s="8"/>
      <c r="AS9" s="8"/>
      <c r="AT9" s="8"/>
      <c r="AU9" s="8"/>
      <c r="AV9" s="8"/>
      <c r="AW9" s="8"/>
      <c r="AX9" s="8"/>
      <c r="AY9" s="8"/>
      <c r="AZ9" s="8"/>
      <c r="BA9" s="8"/>
      <c r="BB9" s="8"/>
      <c r="BC9" s="8"/>
      <c r="BD9" s="8"/>
      <c r="BE9" s="8"/>
      <c r="BF9" s="8"/>
      <c r="BG9" s="8"/>
      <c r="BH9" s="8"/>
      <c r="BI9" s="8"/>
      <c r="BJ9" s="8"/>
      <c r="BK9" s="8"/>
    </row>
    <row r="10" spans="1:63" s="8" customFormat="1" ht="20.25" customHeight="1" x14ac:dyDescent="0.2">
      <c r="A10" s="2857"/>
      <c r="B10" s="2858"/>
      <c r="C10" s="2859"/>
      <c r="D10" s="629">
        <v>2</v>
      </c>
      <c r="E10" s="267" t="s">
        <v>1177</v>
      </c>
      <c r="F10" s="267"/>
      <c r="G10" s="267"/>
      <c r="H10" s="267"/>
      <c r="I10" s="267"/>
      <c r="J10" s="55"/>
      <c r="K10" s="57"/>
      <c r="L10" s="57"/>
      <c r="M10" s="55"/>
      <c r="N10" s="55"/>
      <c r="O10" s="76"/>
      <c r="P10" s="57"/>
      <c r="Q10" s="378"/>
      <c r="R10" s="630"/>
      <c r="S10" s="57"/>
      <c r="T10" s="57"/>
      <c r="U10" s="57"/>
      <c r="V10" s="60"/>
      <c r="W10" s="61"/>
      <c r="X10" s="56"/>
      <c r="Y10" s="631"/>
      <c r="Z10" s="631"/>
      <c r="AA10" s="55"/>
      <c r="AB10" s="55"/>
      <c r="AC10" s="55"/>
      <c r="AD10" s="55"/>
      <c r="AE10" s="55"/>
      <c r="AF10" s="55"/>
      <c r="AG10" s="55"/>
      <c r="AH10" s="55"/>
      <c r="AI10" s="55"/>
      <c r="AJ10" s="55"/>
      <c r="AK10" s="55"/>
      <c r="AL10" s="55"/>
      <c r="AM10" s="55"/>
      <c r="AN10" s="632"/>
      <c r="AO10" s="633"/>
      <c r="AP10" s="633"/>
      <c r="AQ10" s="634"/>
    </row>
    <row r="11" spans="1:63" s="8" customFormat="1" ht="21.75" customHeight="1" x14ac:dyDescent="0.2">
      <c r="A11" s="2860"/>
      <c r="B11" s="2861"/>
      <c r="C11" s="2862"/>
      <c r="D11" s="2863"/>
      <c r="E11" s="2863"/>
      <c r="F11" s="2864"/>
      <c r="G11" s="635">
        <v>8</v>
      </c>
      <c r="H11" s="196" t="s">
        <v>1178</v>
      </c>
      <c r="I11" s="196"/>
      <c r="J11" s="62"/>
      <c r="K11" s="64"/>
      <c r="L11" s="64"/>
      <c r="M11" s="62"/>
      <c r="N11" s="1103"/>
      <c r="O11" s="87"/>
      <c r="P11" s="64"/>
      <c r="Q11" s="561"/>
      <c r="R11" s="636"/>
      <c r="S11" s="64"/>
      <c r="T11" s="64"/>
      <c r="U11" s="64"/>
      <c r="V11" s="67"/>
      <c r="W11" s="68"/>
      <c r="X11" s="63"/>
      <c r="Y11" s="637"/>
      <c r="Z11" s="637"/>
      <c r="AA11" s="62"/>
      <c r="AB11" s="62"/>
      <c r="AC11" s="62"/>
      <c r="AD11" s="62"/>
      <c r="AE11" s="62"/>
      <c r="AF11" s="62"/>
      <c r="AG11" s="62"/>
      <c r="AH11" s="62"/>
      <c r="AI11" s="62"/>
      <c r="AJ11" s="62"/>
      <c r="AK11" s="62"/>
      <c r="AL11" s="62"/>
      <c r="AM11" s="62"/>
      <c r="AN11" s="638"/>
      <c r="AO11" s="639"/>
      <c r="AP11" s="639"/>
      <c r="AQ11" s="640"/>
    </row>
    <row r="12" spans="1:63" s="433" customFormat="1" ht="48" customHeight="1" x14ac:dyDescent="0.2">
      <c r="A12" s="2860"/>
      <c r="B12" s="2861"/>
      <c r="C12" s="2862"/>
      <c r="D12" s="2865"/>
      <c r="E12" s="2865"/>
      <c r="F12" s="2866"/>
      <c r="G12" s="2867"/>
      <c r="H12" s="2867"/>
      <c r="I12" s="2854"/>
      <c r="J12" s="2854">
        <v>38</v>
      </c>
      <c r="K12" s="2318" t="s">
        <v>1179</v>
      </c>
      <c r="L12" s="2318" t="s">
        <v>1180</v>
      </c>
      <c r="M12" s="2195">
        <v>4</v>
      </c>
      <c r="N12" s="2353" t="s">
        <v>1181</v>
      </c>
      <c r="O12" s="2854" t="s">
        <v>1182</v>
      </c>
      <c r="P12" s="2318" t="s">
        <v>1183</v>
      </c>
      <c r="Q12" s="2734">
        <f>(V12+V13)/R12</f>
        <v>0.2608695652173913</v>
      </c>
      <c r="R12" s="2804">
        <f>SUM(V12:V15)</f>
        <v>115000000</v>
      </c>
      <c r="S12" s="2318" t="s">
        <v>1184</v>
      </c>
      <c r="T12" s="2806" t="s">
        <v>1185</v>
      </c>
      <c r="U12" s="418" t="s">
        <v>1186</v>
      </c>
      <c r="V12" s="1024">
        <v>9000000</v>
      </c>
      <c r="W12" s="2375">
        <v>20</v>
      </c>
      <c r="X12" s="2353" t="s">
        <v>1187</v>
      </c>
      <c r="Y12" s="2173">
        <v>295972</v>
      </c>
      <c r="Z12" s="2173">
        <v>285580</v>
      </c>
      <c r="AA12" s="2173">
        <v>135545</v>
      </c>
      <c r="AB12" s="2173">
        <v>44254</v>
      </c>
      <c r="AC12" s="2173">
        <v>309146</v>
      </c>
      <c r="AD12" s="2173">
        <v>92607</v>
      </c>
      <c r="AE12" s="2173">
        <v>0</v>
      </c>
      <c r="AF12" s="2173">
        <v>0</v>
      </c>
      <c r="AG12" s="2173">
        <v>0</v>
      </c>
      <c r="AH12" s="2173">
        <v>0</v>
      </c>
      <c r="AI12" s="2173">
        <v>0</v>
      </c>
      <c r="AJ12" s="2173">
        <v>0</v>
      </c>
      <c r="AK12" s="2173">
        <v>0</v>
      </c>
      <c r="AL12" s="2173">
        <v>0</v>
      </c>
      <c r="AM12" s="2173">
        <v>0</v>
      </c>
      <c r="AN12" s="2173">
        <f>SUM(AA12:AD12)</f>
        <v>581552</v>
      </c>
      <c r="AO12" s="2856">
        <v>43832</v>
      </c>
      <c r="AP12" s="2856">
        <v>44196</v>
      </c>
      <c r="AQ12" s="2796" t="s">
        <v>2043</v>
      </c>
    </row>
    <row r="13" spans="1:63" s="433" customFormat="1" ht="47.25" customHeight="1" x14ac:dyDescent="0.2">
      <c r="A13" s="2860"/>
      <c r="B13" s="2861"/>
      <c r="C13" s="2862"/>
      <c r="D13" s="2865"/>
      <c r="E13" s="2865"/>
      <c r="F13" s="2866"/>
      <c r="G13" s="2868"/>
      <c r="H13" s="2868"/>
      <c r="I13" s="2855"/>
      <c r="J13" s="2855"/>
      <c r="K13" s="2319"/>
      <c r="L13" s="2319"/>
      <c r="M13" s="2195"/>
      <c r="N13" s="2336"/>
      <c r="O13" s="2855"/>
      <c r="P13" s="2319"/>
      <c r="Q13" s="2759"/>
      <c r="R13" s="2805"/>
      <c r="S13" s="2319"/>
      <c r="T13" s="2807"/>
      <c r="U13" s="418" t="s">
        <v>1188</v>
      </c>
      <c r="V13" s="1024">
        <v>21000000</v>
      </c>
      <c r="W13" s="2376"/>
      <c r="X13" s="2324"/>
      <c r="Y13" s="2174"/>
      <c r="Z13" s="2174"/>
      <c r="AA13" s="2174"/>
      <c r="AB13" s="2174"/>
      <c r="AC13" s="2174"/>
      <c r="AD13" s="2174"/>
      <c r="AE13" s="2174"/>
      <c r="AF13" s="2174"/>
      <c r="AG13" s="2174"/>
      <c r="AH13" s="2174"/>
      <c r="AI13" s="2174"/>
      <c r="AJ13" s="2174"/>
      <c r="AK13" s="2174"/>
      <c r="AL13" s="2174"/>
      <c r="AM13" s="2174"/>
      <c r="AN13" s="2174"/>
      <c r="AO13" s="2850"/>
      <c r="AP13" s="2850"/>
      <c r="AQ13" s="2797"/>
      <c r="AR13" s="1026"/>
    </row>
    <row r="14" spans="1:63" s="433" customFormat="1" ht="87.75" customHeight="1" x14ac:dyDescent="0.2">
      <c r="A14" s="2860"/>
      <c r="B14" s="2861"/>
      <c r="C14" s="2862"/>
      <c r="D14" s="2865"/>
      <c r="E14" s="2865"/>
      <c r="F14" s="2866"/>
      <c r="G14" s="2868"/>
      <c r="H14" s="2868"/>
      <c r="I14" s="2855"/>
      <c r="J14" s="2854">
        <v>39</v>
      </c>
      <c r="K14" s="2318" t="s">
        <v>1189</v>
      </c>
      <c r="L14" s="2318" t="s">
        <v>1190</v>
      </c>
      <c r="M14" s="2653">
        <v>3</v>
      </c>
      <c r="N14" s="2336"/>
      <c r="O14" s="2855"/>
      <c r="P14" s="2319"/>
      <c r="Q14" s="2734">
        <f>(V14+V15)/R12</f>
        <v>0.73913043478260865</v>
      </c>
      <c r="R14" s="2805"/>
      <c r="S14" s="2319"/>
      <c r="T14" s="2807"/>
      <c r="U14" s="1468" t="s">
        <v>1191</v>
      </c>
      <c r="V14" s="1469">
        <v>60000000</v>
      </c>
      <c r="W14" s="2375">
        <v>20</v>
      </c>
      <c r="X14" s="2353" t="s">
        <v>1187</v>
      </c>
      <c r="Y14" s="2174"/>
      <c r="Z14" s="2174"/>
      <c r="AA14" s="2174"/>
      <c r="AB14" s="2174"/>
      <c r="AC14" s="2174"/>
      <c r="AD14" s="2174"/>
      <c r="AE14" s="2174"/>
      <c r="AF14" s="2174"/>
      <c r="AG14" s="2174"/>
      <c r="AH14" s="2174"/>
      <c r="AI14" s="2174"/>
      <c r="AJ14" s="2174"/>
      <c r="AK14" s="2174"/>
      <c r="AL14" s="2174"/>
      <c r="AM14" s="2174"/>
      <c r="AN14" s="2174"/>
      <c r="AO14" s="2850"/>
      <c r="AP14" s="2850"/>
      <c r="AQ14" s="2797"/>
    </row>
    <row r="15" spans="1:63" s="433" customFormat="1" ht="91.5" customHeight="1" x14ac:dyDescent="0.2">
      <c r="A15" s="2860"/>
      <c r="B15" s="2861"/>
      <c r="C15" s="2862"/>
      <c r="D15" s="2865"/>
      <c r="E15" s="2865"/>
      <c r="F15" s="2866"/>
      <c r="G15" s="2868"/>
      <c r="H15" s="2868"/>
      <c r="I15" s="2855"/>
      <c r="J15" s="2855"/>
      <c r="K15" s="2319"/>
      <c r="L15" s="2319"/>
      <c r="M15" s="2653"/>
      <c r="N15" s="2336"/>
      <c r="O15" s="2855"/>
      <c r="P15" s="2319"/>
      <c r="Q15" s="2759"/>
      <c r="R15" s="2805"/>
      <c r="S15" s="2319"/>
      <c r="T15" s="2807"/>
      <c r="U15" s="1468" t="s">
        <v>1192</v>
      </c>
      <c r="V15" s="1469">
        <v>25000000</v>
      </c>
      <c r="W15" s="2376"/>
      <c r="X15" s="2336"/>
      <c r="Y15" s="2350"/>
      <c r="Z15" s="2350"/>
      <c r="AA15" s="2350"/>
      <c r="AB15" s="2350"/>
      <c r="AC15" s="2350"/>
      <c r="AD15" s="2350"/>
      <c r="AE15" s="2350"/>
      <c r="AF15" s="2350"/>
      <c r="AG15" s="2350"/>
      <c r="AH15" s="2350"/>
      <c r="AI15" s="2350"/>
      <c r="AJ15" s="2350"/>
      <c r="AK15" s="2350"/>
      <c r="AL15" s="2350"/>
      <c r="AM15" s="2350"/>
      <c r="AN15" s="2350"/>
      <c r="AO15" s="2850"/>
      <c r="AP15" s="2850"/>
      <c r="AQ15" s="2797"/>
    </row>
    <row r="16" spans="1:63" ht="22.5" customHeight="1" x14ac:dyDescent="0.2">
      <c r="A16" s="2860"/>
      <c r="B16" s="2861"/>
      <c r="C16" s="2862"/>
      <c r="D16" s="2865"/>
      <c r="E16" s="2865"/>
      <c r="F16" s="2866"/>
      <c r="G16" s="635">
        <v>9</v>
      </c>
      <c r="H16" s="196" t="s">
        <v>1193</v>
      </c>
      <c r="I16" s="196"/>
      <c r="J16" s="62"/>
      <c r="K16" s="64"/>
      <c r="L16" s="64"/>
      <c r="M16" s="62"/>
      <c r="N16" s="63"/>
      <c r="O16" s="87"/>
      <c r="P16" s="64"/>
      <c r="Q16" s="561"/>
      <c r="R16" s="636"/>
      <c r="S16" s="64"/>
      <c r="T16" s="1100"/>
      <c r="U16" s="1100"/>
      <c r="V16" s="944"/>
      <c r="W16" s="68"/>
      <c r="X16" s="63"/>
      <c r="Y16" s="637"/>
      <c r="Z16" s="637"/>
      <c r="AA16" s="62"/>
      <c r="AB16" s="62"/>
      <c r="AC16" s="62"/>
      <c r="AD16" s="62"/>
      <c r="AE16" s="62"/>
      <c r="AF16" s="62"/>
      <c r="AG16" s="62"/>
      <c r="AH16" s="62"/>
      <c r="AI16" s="62"/>
      <c r="AJ16" s="62"/>
      <c r="AK16" s="62"/>
      <c r="AL16" s="62"/>
      <c r="AM16" s="62"/>
      <c r="AN16" s="637"/>
      <c r="AO16" s="641"/>
      <c r="AP16" s="641"/>
      <c r="AQ16" s="642"/>
    </row>
    <row r="17" spans="1:43" s="433" customFormat="1" ht="54" customHeight="1" x14ac:dyDescent="0.2">
      <c r="A17" s="2860"/>
      <c r="B17" s="2861"/>
      <c r="C17" s="2862"/>
      <c r="D17" s="2865"/>
      <c r="E17" s="2865"/>
      <c r="F17" s="2866"/>
      <c r="G17" s="2873"/>
      <c r="H17" s="2874"/>
      <c r="I17" s="2875"/>
      <c r="J17" s="2195">
        <v>43</v>
      </c>
      <c r="K17" s="2309" t="s">
        <v>1194</v>
      </c>
      <c r="L17" s="2309" t="s">
        <v>1195</v>
      </c>
      <c r="M17" s="2195">
        <v>3</v>
      </c>
      <c r="N17" s="1447"/>
      <c r="O17" s="2353" t="s">
        <v>1196</v>
      </c>
      <c r="P17" s="2318" t="s">
        <v>1197</v>
      </c>
      <c r="Q17" s="2512">
        <f>(V17+V18)/R17</f>
        <v>0.21594762530137013</v>
      </c>
      <c r="R17" s="2804">
        <f>SUM(V17:V22)</f>
        <v>255085000</v>
      </c>
      <c r="S17" s="2353" t="s">
        <v>1198</v>
      </c>
      <c r="T17" s="2851" t="s">
        <v>1199</v>
      </c>
      <c r="U17" s="1470" t="s">
        <v>1200</v>
      </c>
      <c r="V17" s="1471">
        <v>39000000</v>
      </c>
      <c r="W17" s="2375">
        <v>20</v>
      </c>
      <c r="X17" s="2353" t="s">
        <v>1187</v>
      </c>
      <c r="Y17" s="2173">
        <v>295972</v>
      </c>
      <c r="Z17" s="2173">
        <v>285580</v>
      </c>
      <c r="AA17" s="2173">
        <v>135545</v>
      </c>
      <c r="AB17" s="2173">
        <v>44254</v>
      </c>
      <c r="AC17" s="2173">
        <v>309146</v>
      </c>
      <c r="AD17" s="2173">
        <v>92607</v>
      </c>
      <c r="AE17" s="2173">
        <v>0</v>
      </c>
      <c r="AF17" s="2173">
        <v>0</v>
      </c>
      <c r="AG17" s="2173">
        <v>0</v>
      </c>
      <c r="AH17" s="2173">
        <v>0</v>
      </c>
      <c r="AI17" s="2173">
        <v>0</v>
      </c>
      <c r="AJ17" s="2173">
        <v>0</v>
      </c>
      <c r="AK17" s="2781">
        <v>44.35</v>
      </c>
      <c r="AL17" s="2784">
        <v>21.44</v>
      </c>
      <c r="AM17" s="2173">
        <v>75687</v>
      </c>
      <c r="AN17" s="2173">
        <f>SUM(AA17:AD17)</f>
        <v>581552</v>
      </c>
      <c r="AO17" s="2850">
        <v>43832</v>
      </c>
      <c r="AP17" s="2850">
        <v>44196</v>
      </c>
      <c r="AQ17" s="2797" t="s">
        <v>2043</v>
      </c>
    </row>
    <row r="18" spans="1:43" s="433" customFormat="1" ht="72.75" customHeight="1" x14ac:dyDescent="0.2">
      <c r="A18" s="2860"/>
      <c r="B18" s="2861"/>
      <c r="C18" s="2862"/>
      <c r="D18" s="2865"/>
      <c r="E18" s="2865"/>
      <c r="F18" s="2866"/>
      <c r="G18" s="2873"/>
      <c r="H18" s="2874"/>
      <c r="I18" s="2875"/>
      <c r="J18" s="2195"/>
      <c r="K18" s="2309"/>
      <c r="L18" s="2309"/>
      <c r="M18" s="2195"/>
      <c r="N18" s="2336" t="s">
        <v>1201</v>
      </c>
      <c r="O18" s="2336"/>
      <c r="P18" s="2319"/>
      <c r="Q18" s="2512"/>
      <c r="R18" s="2805"/>
      <c r="S18" s="2336"/>
      <c r="T18" s="2851"/>
      <c r="U18" s="1470" t="s">
        <v>1202</v>
      </c>
      <c r="V18" s="1024">
        <v>16085000</v>
      </c>
      <c r="W18" s="2376"/>
      <c r="X18" s="2336"/>
      <c r="Y18" s="2174"/>
      <c r="Z18" s="2174"/>
      <c r="AA18" s="2174"/>
      <c r="AB18" s="2174"/>
      <c r="AC18" s="2174"/>
      <c r="AD18" s="2174"/>
      <c r="AE18" s="2174"/>
      <c r="AF18" s="2174"/>
      <c r="AG18" s="2174"/>
      <c r="AH18" s="2174"/>
      <c r="AI18" s="2174"/>
      <c r="AJ18" s="2174"/>
      <c r="AK18" s="2782"/>
      <c r="AL18" s="2785"/>
      <c r="AM18" s="2174"/>
      <c r="AN18" s="2174"/>
      <c r="AO18" s="2850"/>
      <c r="AP18" s="2850"/>
      <c r="AQ18" s="2797"/>
    </row>
    <row r="19" spans="1:43" s="433" customFormat="1" ht="42" customHeight="1" x14ac:dyDescent="0.2">
      <c r="A19" s="2860"/>
      <c r="B19" s="2861"/>
      <c r="C19" s="2862"/>
      <c r="D19" s="2865"/>
      <c r="E19" s="2865"/>
      <c r="F19" s="2866"/>
      <c r="G19" s="2873"/>
      <c r="H19" s="2874"/>
      <c r="I19" s="2875"/>
      <c r="J19" s="2195">
        <v>45</v>
      </c>
      <c r="K19" s="2309" t="s">
        <v>1203</v>
      </c>
      <c r="L19" s="2309" t="s">
        <v>1195</v>
      </c>
      <c r="M19" s="2195">
        <v>3</v>
      </c>
      <c r="N19" s="2336"/>
      <c r="O19" s="2336"/>
      <c r="P19" s="2319"/>
      <c r="Q19" s="2512">
        <f>(V19+V20)/R17</f>
        <v>0.39202618734931494</v>
      </c>
      <c r="R19" s="2805"/>
      <c r="S19" s="2336"/>
      <c r="T19" s="2851"/>
      <c r="U19" s="2852" t="s">
        <v>1204</v>
      </c>
      <c r="V19" s="2800">
        <v>100000000</v>
      </c>
      <c r="W19" s="2375">
        <v>20</v>
      </c>
      <c r="X19" s="2353" t="s">
        <v>1187</v>
      </c>
      <c r="Y19" s="2174"/>
      <c r="Z19" s="2174"/>
      <c r="AA19" s="2174"/>
      <c r="AB19" s="2174"/>
      <c r="AC19" s="2174"/>
      <c r="AD19" s="2174"/>
      <c r="AE19" s="2174"/>
      <c r="AF19" s="2174"/>
      <c r="AG19" s="2174"/>
      <c r="AH19" s="2174"/>
      <c r="AI19" s="2174"/>
      <c r="AJ19" s="2174"/>
      <c r="AK19" s="2782"/>
      <c r="AL19" s="2785"/>
      <c r="AM19" s="2174"/>
      <c r="AN19" s="2174"/>
      <c r="AO19" s="2850"/>
      <c r="AP19" s="2850"/>
      <c r="AQ19" s="2797"/>
    </row>
    <row r="20" spans="1:43" s="433" customFormat="1" ht="49.5" customHeight="1" x14ac:dyDescent="0.2">
      <c r="A20" s="2860"/>
      <c r="B20" s="2861"/>
      <c r="C20" s="2862"/>
      <c r="D20" s="2865"/>
      <c r="E20" s="2865"/>
      <c r="F20" s="2866"/>
      <c r="G20" s="2873"/>
      <c r="H20" s="2874"/>
      <c r="I20" s="2875"/>
      <c r="J20" s="2195"/>
      <c r="K20" s="2309"/>
      <c r="L20" s="2309"/>
      <c r="M20" s="2195"/>
      <c r="N20" s="2336"/>
      <c r="O20" s="2336"/>
      <c r="P20" s="2319"/>
      <c r="Q20" s="2512"/>
      <c r="R20" s="2805"/>
      <c r="S20" s="2336"/>
      <c r="T20" s="2851"/>
      <c r="U20" s="2852"/>
      <c r="V20" s="2800"/>
      <c r="W20" s="2376"/>
      <c r="X20" s="2336"/>
      <c r="Y20" s="2174"/>
      <c r="Z20" s="2174"/>
      <c r="AA20" s="2174"/>
      <c r="AB20" s="2174"/>
      <c r="AC20" s="2174"/>
      <c r="AD20" s="2174"/>
      <c r="AE20" s="2174"/>
      <c r="AF20" s="2174"/>
      <c r="AG20" s="2174"/>
      <c r="AH20" s="2174"/>
      <c r="AI20" s="2174"/>
      <c r="AJ20" s="2174"/>
      <c r="AK20" s="2782"/>
      <c r="AL20" s="2785"/>
      <c r="AM20" s="2174"/>
      <c r="AN20" s="2174"/>
      <c r="AO20" s="2850"/>
      <c r="AP20" s="2850"/>
      <c r="AQ20" s="2797"/>
    </row>
    <row r="21" spans="1:43" s="433" customFormat="1" ht="57" customHeight="1" x14ac:dyDescent="0.2">
      <c r="A21" s="2860"/>
      <c r="B21" s="2861"/>
      <c r="C21" s="2862"/>
      <c r="D21" s="2865"/>
      <c r="E21" s="2865"/>
      <c r="F21" s="2866"/>
      <c r="G21" s="2873"/>
      <c r="H21" s="2874"/>
      <c r="I21" s="2875"/>
      <c r="J21" s="2353">
        <v>46</v>
      </c>
      <c r="K21" s="2318" t="s">
        <v>1205</v>
      </c>
      <c r="L21" s="2318" t="s">
        <v>1206</v>
      </c>
      <c r="M21" s="2353">
        <v>1</v>
      </c>
      <c r="N21" s="2336"/>
      <c r="O21" s="2336"/>
      <c r="P21" s="2319"/>
      <c r="Q21" s="2734">
        <f>(V21+V22)/R17</f>
        <v>0.39202618734931494</v>
      </c>
      <c r="R21" s="2805"/>
      <c r="S21" s="2336"/>
      <c r="T21" s="2851"/>
      <c r="U21" s="2830" t="s">
        <v>1207</v>
      </c>
      <c r="V21" s="2800">
        <v>100000000</v>
      </c>
      <c r="W21" s="2375">
        <v>20</v>
      </c>
      <c r="X21" s="2353" t="s">
        <v>1187</v>
      </c>
      <c r="Y21" s="2174"/>
      <c r="Z21" s="2174"/>
      <c r="AA21" s="2174"/>
      <c r="AB21" s="2174"/>
      <c r="AC21" s="2174"/>
      <c r="AD21" s="2174"/>
      <c r="AE21" s="2174"/>
      <c r="AF21" s="2174"/>
      <c r="AG21" s="2174"/>
      <c r="AH21" s="2174"/>
      <c r="AI21" s="2174"/>
      <c r="AJ21" s="2174"/>
      <c r="AK21" s="2782"/>
      <c r="AL21" s="2785"/>
      <c r="AM21" s="2174"/>
      <c r="AN21" s="2174"/>
      <c r="AO21" s="2850"/>
      <c r="AP21" s="2850"/>
      <c r="AQ21" s="2797"/>
    </row>
    <row r="22" spans="1:43" s="433" customFormat="1" ht="50.25" customHeight="1" x14ac:dyDescent="0.2">
      <c r="A22" s="2860"/>
      <c r="B22" s="2861"/>
      <c r="C22" s="2862"/>
      <c r="D22" s="2865"/>
      <c r="E22" s="2865"/>
      <c r="F22" s="2866"/>
      <c r="G22" s="2873"/>
      <c r="H22" s="2874"/>
      <c r="I22" s="2875"/>
      <c r="J22" s="2336"/>
      <c r="K22" s="2319"/>
      <c r="L22" s="2319"/>
      <c r="M22" s="2336"/>
      <c r="N22" s="2336"/>
      <c r="O22" s="2336"/>
      <c r="P22" s="2319"/>
      <c r="Q22" s="2759"/>
      <c r="R22" s="2805"/>
      <c r="S22" s="2336"/>
      <c r="T22" s="2851"/>
      <c r="U22" s="2853"/>
      <c r="V22" s="2800"/>
      <c r="W22" s="2376"/>
      <c r="X22" s="2336"/>
      <c r="Y22" s="2350"/>
      <c r="Z22" s="2350"/>
      <c r="AA22" s="2350"/>
      <c r="AB22" s="2350"/>
      <c r="AC22" s="2350"/>
      <c r="AD22" s="2350"/>
      <c r="AE22" s="2350"/>
      <c r="AF22" s="2350"/>
      <c r="AG22" s="2350"/>
      <c r="AH22" s="2350"/>
      <c r="AI22" s="2350"/>
      <c r="AJ22" s="2350"/>
      <c r="AK22" s="2783"/>
      <c r="AL22" s="2786"/>
      <c r="AM22" s="2350"/>
      <c r="AN22" s="2350"/>
      <c r="AO22" s="2850"/>
      <c r="AP22" s="2850"/>
      <c r="AQ22" s="2797"/>
    </row>
    <row r="23" spans="1:43" ht="18.75" customHeight="1" x14ac:dyDescent="0.2">
      <c r="A23" s="2860"/>
      <c r="B23" s="2861"/>
      <c r="C23" s="2862"/>
      <c r="D23" s="2865"/>
      <c r="E23" s="2865"/>
      <c r="F23" s="2866"/>
      <c r="G23" s="635">
        <v>10</v>
      </c>
      <c r="H23" s="196" t="s">
        <v>1208</v>
      </c>
      <c r="I23" s="196"/>
      <c r="J23" s="62"/>
      <c r="K23" s="64"/>
      <c r="L23" s="64"/>
      <c r="M23" s="62"/>
      <c r="N23" s="63"/>
      <c r="O23" s="87"/>
      <c r="P23" s="64"/>
      <c r="Q23" s="561"/>
      <c r="R23" s="636"/>
      <c r="S23" s="64"/>
      <c r="T23" s="64"/>
      <c r="U23" s="64"/>
      <c r="V23" s="944"/>
      <c r="W23" s="68"/>
      <c r="X23" s="63"/>
      <c r="Y23" s="637"/>
      <c r="Z23" s="637"/>
      <c r="AA23" s="62"/>
      <c r="AB23" s="62"/>
      <c r="AC23" s="62"/>
      <c r="AD23" s="62"/>
      <c r="AE23" s="62"/>
      <c r="AF23" s="62"/>
      <c r="AG23" s="62"/>
      <c r="AH23" s="62"/>
      <c r="AI23" s="62"/>
      <c r="AJ23" s="62"/>
      <c r="AK23" s="62"/>
      <c r="AL23" s="62"/>
      <c r="AM23" s="62"/>
      <c r="AN23" s="637"/>
      <c r="AO23" s="641"/>
      <c r="AP23" s="641"/>
      <c r="AQ23" s="642"/>
    </row>
    <row r="24" spans="1:43" s="433" customFormat="1" ht="36" customHeight="1" x14ac:dyDescent="0.2">
      <c r="A24" s="2860"/>
      <c r="B24" s="2861"/>
      <c r="C24" s="2862"/>
      <c r="D24" s="2865"/>
      <c r="E24" s="2865"/>
      <c r="F24" s="2866"/>
      <c r="G24" s="2814"/>
      <c r="H24" s="2815"/>
      <c r="I24" s="2816"/>
      <c r="J24" s="2845">
        <v>47</v>
      </c>
      <c r="K24" s="2846" t="s">
        <v>1209</v>
      </c>
      <c r="L24" s="2846" t="s">
        <v>1210</v>
      </c>
      <c r="M24" s="2845">
        <v>36</v>
      </c>
      <c r="N24" s="1690"/>
      <c r="O24" s="2845" t="s">
        <v>1211</v>
      </c>
      <c r="P24" s="2846" t="s">
        <v>1212</v>
      </c>
      <c r="Q24" s="2831">
        <f>(V24)/R24</f>
        <v>0.23076923076923078</v>
      </c>
      <c r="R24" s="2801">
        <f>SUM(V24:V29)</f>
        <v>260000000</v>
      </c>
      <c r="S24" s="2846" t="s">
        <v>1213</v>
      </c>
      <c r="T24" s="2834" t="s">
        <v>1214</v>
      </c>
      <c r="U24" s="2798" t="s">
        <v>1215</v>
      </c>
      <c r="V24" s="2800">
        <v>60000000</v>
      </c>
      <c r="W24" s="2375">
        <v>20</v>
      </c>
      <c r="X24" s="2353" t="s">
        <v>1187</v>
      </c>
      <c r="Y24" s="2173">
        <v>295972</v>
      </c>
      <c r="Z24" s="2173">
        <v>285580</v>
      </c>
      <c r="AA24" s="2173">
        <v>135545</v>
      </c>
      <c r="AB24" s="2173">
        <v>44254</v>
      </c>
      <c r="AC24" s="2173">
        <v>309146</v>
      </c>
      <c r="AD24" s="2173">
        <v>92607</v>
      </c>
      <c r="AE24" s="2173">
        <v>0</v>
      </c>
      <c r="AF24" s="2173">
        <v>0</v>
      </c>
      <c r="AG24" s="2173">
        <v>0</v>
      </c>
      <c r="AH24" s="2173">
        <v>0</v>
      </c>
      <c r="AI24" s="2173">
        <v>0</v>
      </c>
      <c r="AJ24" s="2173">
        <v>0</v>
      </c>
      <c r="AK24" s="2173">
        <v>0</v>
      </c>
      <c r="AL24" s="2173">
        <v>0</v>
      </c>
      <c r="AM24" s="2173">
        <v>0</v>
      </c>
      <c r="AN24" s="2173">
        <f>SUM(AA24:AD24)</f>
        <v>581552</v>
      </c>
      <c r="AO24" s="2837">
        <v>43832</v>
      </c>
      <c r="AP24" s="2837">
        <v>44196</v>
      </c>
      <c r="AQ24" s="2796" t="s">
        <v>2043</v>
      </c>
    </row>
    <row r="25" spans="1:43" s="433" customFormat="1" ht="21.75" customHeight="1" x14ac:dyDescent="0.2">
      <c r="A25" s="2860"/>
      <c r="B25" s="2861"/>
      <c r="C25" s="2862"/>
      <c r="D25" s="2865"/>
      <c r="E25" s="2865"/>
      <c r="F25" s="2866"/>
      <c r="G25" s="2817"/>
      <c r="H25" s="2818"/>
      <c r="I25" s="2819"/>
      <c r="J25" s="2335"/>
      <c r="K25" s="2772"/>
      <c r="L25" s="2772"/>
      <c r="M25" s="2335"/>
      <c r="N25" s="1681"/>
      <c r="O25" s="2335"/>
      <c r="P25" s="2772"/>
      <c r="Q25" s="2832"/>
      <c r="R25" s="2848"/>
      <c r="S25" s="2772"/>
      <c r="T25" s="2835"/>
      <c r="U25" s="2799"/>
      <c r="V25" s="2800"/>
      <c r="W25" s="2376"/>
      <c r="X25" s="2336"/>
      <c r="Y25" s="2174"/>
      <c r="Z25" s="2174"/>
      <c r="AA25" s="2174"/>
      <c r="AB25" s="2174"/>
      <c r="AC25" s="2174"/>
      <c r="AD25" s="2174"/>
      <c r="AE25" s="2174"/>
      <c r="AF25" s="2174"/>
      <c r="AG25" s="2174"/>
      <c r="AH25" s="2174"/>
      <c r="AI25" s="2174"/>
      <c r="AJ25" s="2174"/>
      <c r="AK25" s="2174"/>
      <c r="AL25" s="2174"/>
      <c r="AM25" s="2174"/>
      <c r="AN25" s="2174"/>
      <c r="AO25" s="2838"/>
      <c r="AP25" s="2838"/>
      <c r="AQ25" s="2797"/>
    </row>
    <row r="26" spans="1:43" s="433" customFormat="1" ht="43.5" customHeight="1" x14ac:dyDescent="0.2">
      <c r="A26" s="2860"/>
      <c r="B26" s="2861"/>
      <c r="C26" s="2862"/>
      <c r="D26" s="2865"/>
      <c r="E26" s="2865"/>
      <c r="F26" s="2866"/>
      <c r="G26" s="2817"/>
      <c r="H26" s="2818"/>
      <c r="I26" s="2819"/>
      <c r="J26" s="2335"/>
      <c r="K26" s="2772"/>
      <c r="L26" s="2772"/>
      <c r="M26" s="2335"/>
      <c r="N26" s="1681"/>
      <c r="O26" s="2335"/>
      <c r="P26" s="2772"/>
      <c r="Q26" s="2832"/>
      <c r="R26" s="2848"/>
      <c r="S26" s="2772"/>
      <c r="T26" s="2835"/>
      <c r="U26" s="2830"/>
      <c r="V26" s="2800"/>
      <c r="W26" s="2719"/>
      <c r="X26" s="2336"/>
      <c r="Y26" s="2174"/>
      <c r="Z26" s="2174"/>
      <c r="AA26" s="2174"/>
      <c r="AB26" s="2174"/>
      <c r="AC26" s="2174"/>
      <c r="AD26" s="2174"/>
      <c r="AE26" s="2174"/>
      <c r="AF26" s="2174"/>
      <c r="AG26" s="2174"/>
      <c r="AH26" s="2174"/>
      <c r="AI26" s="2174"/>
      <c r="AJ26" s="2174"/>
      <c r="AK26" s="2174"/>
      <c r="AL26" s="2174"/>
      <c r="AM26" s="2174"/>
      <c r="AN26" s="2174"/>
      <c r="AO26" s="2838"/>
      <c r="AP26" s="2838"/>
      <c r="AQ26" s="2797"/>
    </row>
    <row r="27" spans="1:43" s="433" customFormat="1" ht="36" customHeight="1" x14ac:dyDescent="0.2">
      <c r="A27" s="2860"/>
      <c r="B27" s="2861"/>
      <c r="C27" s="2862"/>
      <c r="D27" s="2865"/>
      <c r="E27" s="2865"/>
      <c r="F27" s="2866"/>
      <c r="G27" s="2817"/>
      <c r="H27" s="2818"/>
      <c r="I27" s="2819"/>
      <c r="J27" s="2845">
        <v>48</v>
      </c>
      <c r="K27" s="2846" t="s">
        <v>1216</v>
      </c>
      <c r="L27" s="2846" t="s">
        <v>1217</v>
      </c>
      <c r="M27" s="2845">
        <v>1</v>
      </c>
      <c r="N27" s="1681" t="s">
        <v>1218</v>
      </c>
      <c r="O27" s="2335"/>
      <c r="P27" s="2772"/>
      <c r="Q27" s="2831">
        <f>(V27)/R24</f>
        <v>0.76923076923076927</v>
      </c>
      <c r="R27" s="2848"/>
      <c r="S27" s="2772"/>
      <c r="T27" s="2834" t="s">
        <v>1219</v>
      </c>
      <c r="U27" s="2798" t="s">
        <v>1220</v>
      </c>
      <c r="V27" s="2800">
        <v>200000000</v>
      </c>
      <c r="W27" s="2375">
        <v>20</v>
      </c>
      <c r="X27" s="2353" t="s">
        <v>1187</v>
      </c>
      <c r="Y27" s="2174"/>
      <c r="Z27" s="2174"/>
      <c r="AA27" s="2174"/>
      <c r="AB27" s="2174"/>
      <c r="AC27" s="2174"/>
      <c r="AD27" s="2174"/>
      <c r="AE27" s="2174"/>
      <c r="AF27" s="2174"/>
      <c r="AG27" s="2174"/>
      <c r="AH27" s="2174"/>
      <c r="AI27" s="2174"/>
      <c r="AJ27" s="2174"/>
      <c r="AK27" s="2174"/>
      <c r="AL27" s="2174"/>
      <c r="AM27" s="2174"/>
      <c r="AN27" s="2174"/>
      <c r="AO27" s="2838"/>
      <c r="AP27" s="2838"/>
      <c r="AQ27" s="2797"/>
    </row>
    <row r="28" spans="1:43" s="433" customFormat="1" ht="33" customHeight="1" x14ac:dyDescent="0.2">
      <c r="A28" s="2860"/>
      <c r="B28" s="2861"/>
      <c r="C28" s="2862"/>
      <c r="D28" s="2865"/>
      <c r="E28" s="2865"/>
      <c r="F28" s="2866"/>
      <c r="G28" s="2817"/>
      <c r="H28" s="2818"/>
      <c r="I28" s="2819"/>
      <c r="J28" s="2335"/>
      <c r="K28" s="2772"/>
      <c r="L28" s="2772"/>
      <c r="M28" s="2335"/>
      <c r="N28" s="1681"/>
      <c r="O28" s="2335"/>
      <c r="P28" s="2772"/>
      <c r="Q28" s="2832"/>
      <c r="R28" s="2848"/>
      <c r="S28" s="2772"/>
      <c r="T28" s="2835"/>
      <c r="U28" s="2799"/>
      <c r="V28" s="2800"/>
      <c r="W28" s="2376"/>
      <c r="X28" s="2336"/>
      <c r="Y28" s="2174"/>
      <c r="Z28" s="2174"/>
      <c r="AA28" s="2174"/>
      <c r="AB28" s="2174"/>
      <c r="AC28" s="2174"/>
      <c r="AD28" s="2174"/>
      <c r="AE28" s="2174"/>
      <c r="AF28" s="2174"/>
      <c r="AG28" s="2174"/>
      <c r="AH28" s="2174"/>
      <c r="AI28" s="2174"/>
      <c r="AJ28" s="2174"/>
      <c r="AK28" s="2174"/>
      <c r="AL28" s="2174"/>
      <c r="AM28" s="2174"/>
      <c r="AN28" s="2174"/>
      <c r="AO28" s="2838"/>
      <c r="AP28" s="2838"/>
      <c r="AQ28" s="2797"/>
    </row>
    <row r="29" spans="1:43" s="433" customFormat="1" ht="28.5" customHeight="1" x14ac:dyDescent="0.2">
      <c r="A29" s="2860"/>
      <c r="B29" s="2861"/>
      <c r="C29" s="2862"/>
      <c r="D29" s="2865"/>
      <c r="E29" s="2865"/>
      <c r="F29" s="2866"/>
      <c r="G29" s="2817"/>
      <c r="H29" s="2818"/>
      <c r="I29" s="2819"/>
      <c r="J29" s="2847"/>
      <c r="K29" s="2332"/>
      <c r="L29" s="2332"/>
      <c r="M29" s="2847"/>
      <c r="N29" s="1691"/>
      <c r="O29" s="2847"/>
      <c r="P29" s="2332"/>
      <c r="Q29" s="2833"/>
      <c r="R29" s="2849"/>
      <c r="S29" s="2332"/>
      <c r="T29" s="2836"/>
      <c r="U29" s="2830"/>
      <c r="V29" s="2800"/>
      <c r="W29" s="2719"/>
      <c r="X29" s="2336"/>
      <c r="Y29" s="2350"/>
      <c r="Z29" s="2350"/>
      <c r="AA29" s="2350"/>
      <c r="AB29" s="2350"/>
      <c r="AC29" s="2350"/>
      <c r="AD29" s="2350"/>
      <c r="AE29" s="2350"/>
      <c r="AF29" s="2350"/>
      <c r="AG29" s="2350"/>
      <c r="AH29" s="2350"/>
      <c r="AI29" s="2350"/>
      <c r="AJ29" s="2350"/>
      <c r="AK29" s="2350"/>
      <c r="AL29" s="2350"/>
      <c r="AM29" s="2350"/>
      <c r="AN29" s="2350"/>
      <c r="AO29" s="2839"/>
      <c r="AP29" s="2839"/>
      <c r="AQ29" s="2840"/>
    </row>
    <row r="30" spans="1:43" ht="21" customHeight="1" x14ac:dyDescent="0.2">
      <c r="A30" s="2860"/>
      <c r="B30" s="2861"/>
      <c r="C30" s="2862"/>
      <c r="D30" s="629">
        <v>3</v>
      </c>
      <c r="E30" s="267" t="s">
        <v>1221</v>
      </c>
      <c r="F30" s="267"/>
      <c r="G30" s="267"/>
      <c r="H30" s="267"/>
      <c r="I30" s="267"/>
      <c r="J30" s="55"/>
      <c r="K30" s="57"/>
      <c r="L30" s="57"/>
      <c r="M30" s="55"/>
      <c r="N30" s="56"/>
      <c r="O30" s="76"/>
      <c r="P30" s="57"/>
      <c r="Q30" s="378"/>
      <c r="R30" s="630"/>
      <c r="S30" s="57"/>
      <c r="T30" s="57"/>
      <c r="U30" s="57"/>
      <c r="V30" s="268"/>
      <c r="W30" s="61"/>
      <c r="X30" s="56"/>
      <c r="Y30" s="631"/>
      <c r="Z30" s="631"/>
      <c r="AA30" s="55"/>
      <c r="AB30" s="55"/>
      <c r="AC30" s="55"/>
      <c r="AD30" s="55"/>
      <c r="AE30" s="55"/>
      <c r="AF30" s="55"/>
      <c r="AG30" s="55"/>
      <c r="AH30" s="55"/>
      <c r="AI30" s="55"/>
      <c r="AJ30" s="55"/>
      <c r="AK30" s="55"/>
      <c r="AL30" s="55"/>
      <c r="AM30" s="55"/>
      <c r="AN30" s="631"/>
      <c r="AO30" s="643"/>
      <c r="AP30" s="643"/>
      <c r="AQ30" s="644"/>
    </row>
    <row r="31" spans="1:43" ht="24.75" customHeight="1" x14ac:dyDescent="0.2">
      <c r="A31" s="2860"/>
      <c r="B31" s="2861"/>
      <c r="C31" s="2862"/>
      <c r="D31" s="2808"/>
      <c r="E31" s="2809"/>
      <c r="F31" s="2810"/>
      <c r="G31" s="635">
        <v>11</v>
      </c>
      <c r="H31" s="196" t="s">
        <v>1222</v>
      </c>
      <c r="I31" s="196"/>
      <c r="J31" s="62"/>
      <c r="K31" s="64"/>
      <c r="L31" s="64"/>
      <c r="M31" s="62"/>
      <c r="N31" s="63"/>
      <c r="O31" s="87"/>
      <c r="P31" s="64"/>
      <c r="Q31" s="561"/>
      <c r="R31" s="636"/>
      <c r="S31" s="64"/>
      <c r="T31" s="64"/>
      <c r="U31" s="64"/>
      <c r="V31" s="944"/>
      <c r="W31" s="68"/>
      <c r="X31" s="63"/>
      <c r="Y31" s="637"/>
      <c r="Z31" s="637"/>
      <c r="AA31" s="62"/>
      <c r="AB31" s="62"/>
      <c r="AC31" s="62"/>
      <c r="AD31" s="62"/>
      <c r="AE31" s="62"/>
      <c r="AF31" s="62"/>
      <c r="AG31" s="62"/>
      <c r="AH31" s="62"/>
      <c r="AI31" s="62"/>
      <c r="AJ31" s="62"/>
      <c r="AK31" s="62"/>
      <c r="AL31" s="62"/>
      <c r="AM31" s="62"/>
      <c r="AN31" s="637"/>
      <c r="AO31" s="641"/>
      <c r="AP31" s="641"/>
      <c r="AQ31" s="642"/>
    </row>
    <row r="32" spans="1:43" ht="39" customHeight="1" x14ac:dyDescent="0.2">
      <c r="A32" s="2860"/>
      <c r="B32" s="2861"/>
      <c r="C32" s="2862"/>
      <c r="D32" s="2811"/>
      <c r="E32" s="2812"/>
      <c r="F32" s="2813"/>
      <c r="G32" s="8"/>
      <c r="H32" s="8"/>
      <c r="I32" s="8"/>
      <c r="J32" s="2336">
        <v>51</v>
      </c>
      <c r="K32" s="2686" t="s">
        <v>1223</v>
      </c>
      <c r="L32" s="2686" t="s">
        <v>1224</v>
      </c>
      <c r="M32" s="2715">
        <v>5</v>
      </c>
      <c r="N32" s="2682" t="s">
        <v>1225</v>
      </c>
      <c r="O32" s="2682" t="s">
        <v>1226</v>
      </c>
      <c r="P32" s="2685" t="s">
        <v>1227</v>
      </c>
      <c r="Q32" s="2822">
        <f>(V32)/R32</f>
        <v>1</v>
      </c>
      <c r="R32" s="2824">
        <f>SUM(V32:V34)</f>
        <v>630085000</v>
      </c>
      <c r="S32" s="2685" t="s">
        <v>1228</v>
      </c>
      <c r="T32" s="2827" t="s">
        <v>1229</v>
      </c>
      <c r="U32" s="2843" t="s">
        <v>1230</v>
      </c>
      <c r="V32" s="2788">
        <v>630085000</v>
      </c>
      <c r="W32" s="2879">
        <v>20</v>
      </c>
      <c r="X32" s="2876" t="s">
        <v>1187</v>
      </c>
      <c r="Y32" s="2258">
        <v>6041</v>
      </c>
      <c r="Z32" s="2790">
        <v>6.016</v>
      </c>
      <c r="AA32" s="2258">
        <v>0</v>
      </c>
      <c r="AB32" s="2258">
        <v>0</v>
      </c>
      <c r="AC32" s="2790">
        <v>12.058</v>
      </c>
      <c r="AD32" s="2258">
        <v>0</v>
      </c>
      <c r="AE32" s="2258">
        <v>0</v>
      </c>
      <c r="AF32" s="2258">
        <v>0</v>
      </c>
      <c r="AG32" s="2258">
        <v>0</v>
      </c>
      <c r="AH32" s="2258">
        <v>0</v>
      </c>
      <c r="AI32" s="2258">
        <v>0</v>
      </c>
      <c r="AJ32" s="2258">
        <v>0</v>
      </c>
      <c r="AK32" s="2258">
        <v>0</v>
      </c>
      <c r="AL32" s="2258">
        <v>0</v>
      </c>
      <c r="AM32" s="2258">
        <v>0</v>
      </c>
      <c r="AN32" s="2790">
        <v>12.058</v>
      </c>
      <c r="AO32" s="2793">
        <v>43832</v>
      </c>
      <c r="AP32" s="2793">
        <v>44196</v>
      </c>
      <c r="AQ32" s="2841" t="s">
        <v>2043</v>
      </c>
    </row>
    <row r="33" spans="1:44" ht="25.5" customHeight="1" x14ac:dyDescent="0.2">
      <c r="A33" s="2860"/>
      <c r="B33" s="2861"/>
      <c r="C33" s="2862"/>
      <c r="D33" s="2811"/>
      <c r="E33" s="2812"/>
      <c r="F33" s="2813"/>
      <c r="G33" s="8"/>
      <c r="H33" s="8"/>
      <c r="I33" s="8"/>
      <c r="J33" s="2336"/>
      <c r="K33" s="2686"/>
      <c r="L33" s="2686"/>
      <c r="M33" s="2715"/>
      <c r="N33" s="2715"/>
      <c r="O33" s="2715"/>
      <c r="P33" s="2686"/>
      <c r="Q33" s="2822"/>
      <c r="R33" s="2825"/>
      <c r="S33" s="2686"/>
      <c r="T33" s="2828"/>
      <c r="U33" s="2844"/>
      <c r="V33" s="2788"/>
      <c r="W33" s="2880"/>
      <c r="X33" s="2876"/>
      <c r="Y33" s="2259"/>
      <c r="Z33" s="2791"/>
      <c r="AA33" s="2259"/>
      <c r="AB33" s="2259"/>
      <c r="AC33" s="2791"/>
      <c r="AD33" s="2259"/>
      <c r="AE33" s="2259"/>
      <c r="AF33" s="2259"/>
      <c r="AG33" s="2259"/>
      <c r="AH33" s="2259"/>
      <c r="AI33" s="2259"/>
      <c r="AJ33" s="2259"/>
      <c r="AK33" s="2259"/>
      <c r="AL33" s="2259"/>
      <c r="AM33" s="2259"/>
      <c r="AN33" s="2791"/>
      <c r="AO33" s="2794"/>
      <c r="AP33" s="2794"/>
      <c r="AQ33" s="2842"/>
    </row>
    <row r="34" spans="1:44" ht="30" customHeight="1" x14ac:dyDescent="0.2">
      <c r="A34" s="2860"/>
      <c r="B34" s="2861"/>
      <c r="C34" s="2862"/>
      <c r="D34" s="2811"/>
      <c r="E34" s="2812"/>
      <c r="F34" s="2813"/>
      <c r="G34" s="8"/>
      <c r="H34" s="8"/>
      <c r="I34" s="8"/>
      <c r="J34" s="2335"/>
      <c r="K34" s="2821"/>
      <c r="L34" s="2821"/>
      <c r="M34" s="2820"/>
      <c r="N34" s="2820"/>
      <c r="O34" s="2820"/>
      <c r="P34" s="2821"/>
      <c r="Q34" s="2823"/>
      <c r="R34" s="2826"/>
      <c r="S34" s="2821"/>
      <c r="T34" s="2829"/>
      <c r="U34" s="2844"/>
      <c r="V34" s="2789"/>
      <c r="W34" s="2881"/>
      <c r="X34" s="2877"/>
      <c r="Y34" s="2328"/>
      <c r="Z34" s="2792"/>
      <c r="AA34" s="2328"/>
      <c r="AB34" s="2328"/>
      <c r="AC34" s="2792"/>
      <c r="AD34" s="2328"/>
      <c r="AE34" s="2328"/>
      <c r="AF34" s="2328"/>
      <c r="AG34" s="2328"/>
      <c r="AH34" s="2328"/>
      <c r="AI34" s="2328"/>
      <c r="AJ34" s="2328"/>
      <c r="AK34" s="2328"/>
      <c r="AL34" s="2328"/>
      <c r="AM34" s="2328"/>
      <c r="AN34" s="2792"/>
      <c r="AO34" s="2795"/>
      <c r="AP34" s="2795"/>
      <c r="AQ34" s="2842"/>
    </row>
    <row r="35" spans="1:44" ht="18" customHeight="1" x14ac:dyDescent="0.2">
      <c r="A35" s="2860"/>
      <c r="B35" s="2861"/>
      <c r="C35" s="2862"/>
      <c r="D35" s="2811"/>
      <c r="E35" s="2812"/>
      <c r="F35" s="2813"/>
      <c r="G35" s="635">
        <v>13</v>
      </c>
      <c r="H35" s="196" t="s">
        <v>1231</v>
      </c>
      <c r="I35" s="196"/>
      <c r="J35" s="62"/>
      <c r="K35" s="64"/>
      <c r="L35" s="64"/>
      <c r="M35" s="62"/>
      <c r="N35" s="63"/>
      <c r="O35" s="87"/>
      <c r="P35" s="64"/>
      <c r="Q35" s="561"/>
      <c r="R35" s="636"/>
      <c r="S35" s="64"/>
      <c r="T35" s="64"/>
      <c r="U35" s="64"/>
      <c r="V35" s="944"/>
      <c r="W35" s="68"/>
      <c r="X35" s="63"/>
      <c r="Y35" s="637"/>
      <c r="Z35" s="637"/>
      <c r="AA35" s="62"/>
      <c r="AB35" s="62"/>
      <c r="AC35" s="62"/>
      <c r="AD35" s="62"/>
      <c r="AE35" s="62"/>
      <c r="AF35" s="62"/>
      <c r="AG35" s="62"/>
      <c r="AH35" s="62"/>
      <c r="AI35" s="62"/>
      <c r="AJ35" s="62"/>
      <c r="AK35" s="62"/>
      <c r="AL35" s="62"/>
      <c r="AM35" s="62"/>
      <c r="AN35" s="637"/>
      <c r="AO35" s="641"/>
      <c r="AP35" s="641"/>
      <c r="AQ35" s="592"/>
    </row>
    <row r="36" spans="1:44" s="433" customFormat="1" ht="70.5" customHeight="1" x14ac:dyDescent="0.2">
      <c r="A36" s="2860"/>
      <c r="B36" s="2861"/>
      <c r="C36" s="2862"/>
      <c r="D36" s="2811"/>
      <c r="E36" s="2812"/>
      <c r="F36" s="2813"/>
      <c r="G36" s="2814"/>
      <c r="H36" s="2815"/>
      <c r="I36" s="2816"/>
      <c r="J36" s="2336">
        <v>53</v>
      </c>
      <c r="K36" s="2318" t="s">
        <v>1232</v>
      </c>
      <c r="L36" s="2318" t="s">
        <v>1233</v>
      </c>
      <c r="M36" s="2353">
        <v>1</v>
      </c>
      <c r="N36" s="2353" t="s">
        <v>1234</v>
      </c>
      <c r="O36" s="2353" t="s">
        <v>1235</v>
      </c>
      <c r="P36" s="2318" t="s">
        <v>1236</v>
      </c>
      <c r="Q36" s="2734">
        <f>(V36+V37+V38)/R36</f>
        <v>1</v>
      </c>
      <c r="R36" s="2804">
        <f>SUM(V36:V38)</f>
        <v>582080000</v>
      </c>
      <c r="S36" s="2318" t="s">
        <v>1237</v>
      </c>
      <c r="T36" s="2806" t="s">
        <v>1238</v>
      </c>
      <c r="U36" s="1269" t="s">
        <v>1239</v>
      </c>
      <c r="V36" s="1024">
        <v>412080000</v>
      </c>
      <c r="W36" s="1025">
        <v>52</v>
      </c>
      <c r="X36" s="1258" t="s">
        <v>1240</v>
      </c>
      <c r="Y36" s="2173">
        <v>6041</v>
      </c>
      <c r="Z36" s="2781">
        <v>6.016</v>
      </c>
      <c r="AA36" s="2173">
        <v>0</v>
      </c>
      <c r="AB36" s="2173">
        <v>0</v>
      </c>
      <c r="AC36" s="2781">
        <v>12.058</v>
      </c>
      <c r="AD36" s="2173">
        <v>0</v>
      </c>
      <c r="AE36" s="2173">
        <v>0</v>
      </c>
      <c r="AF36" s="2173">
        <v>0</v>
      </c>
      <c r="AG36" s="2173">
        <v>0</v>
      </c>
      <c r="AH36" s="2173">
        <v>0</v>
      </c>
      <c r="AI36" s="2173">
        <v>0</v>
      </c>
      <c r="AJ36" s="2173">
        <v>0</v>
      </c>
      <c r="AK36" s="2173">
        <v>0</v>
      </c>
      <c r="AL36" s="2173">
        <v>0</v>
      </c>
      <c r="AM36" s="2173">
        <v>0</v>
      </c>
      <c r="AN36" s="2781">
        <v>12.058</v>
      </c>
      <c r="AO36" s="2856">
        <v>43832</v>
      </c>
      <c r="AP36" s="2856">
        <v>44196</v>
      </c>
      <c r="AQ36" s="2796" t="s">
        <v>2043</v>
      </c>
      <c r="AR36" s="1026"/>
    </row>
    <row r="37" spans="1:44" s="433" customFormat="1" ht="85.5" customHeight="1" x14ac:dyDescent="0.2">
      <c r="A37" s="2860"/>
      <c r="B37" s="2861"/>
      <c r="C37" s="2862"/>
      <c r="D37" s="2811"/>
      <c r="E37" s="2812"/>
      <c r="F37" s="2813"/>
      <c r="G37" s="2817"/>
      <c r="H37" s="2818"/>
      <c r="I37" s="2819"/>
      <c r="J37" s="2336"/>
      <c r="K37" s="2319"/>
      <c r="L37" s="2319"/>
      <c r="M37" s="2336"/>
      <c r="N37" s="2336"/>
      <c r="O37" s="2336"/>
      <c r="P37" s="2319"/>
      <c r="Q37" s="2759"/>
      <c r="R37" s="2805"/>
      <c r="S37" s="2319"/>
      <c r="T37" s="2807"/>
      <c r="U37" s="2798" t="s">
        <v>1241</v>
      </c>
      <c r="V37" s="2800">
        <v>170000000</v>
      </c>
      <c r="W37" s="2261">
        <v>52</v>
      </c>
      <c r="X37" s="2517" t="s">
        <v>1240</v>
      </c>
      <c r="Y37" s="2174"/>
      <c r="Z37" s="2782"/>
      <c r="AA37" s="2174"/>
      <c r="AB37" s="2174"/>
      <c r="AC37" s="2782"/>
      <c r="AD37" s="2174"/>
      <c r="AE37" s="2174"/>
      <c r="AF37" s="2174"/>
      <c r="AG37" s="2174"/>
      <c r="AH37" s="2174"/>
      <c r="AI37" s="2174"/>
      <c r="AJ37" s="2174"/>
      <c r="AK37" s="2174"/>
      <c r="AL37" s="2174"/>
      <c r="AM37" s="2174"/>
      <c r="AN37" s="2782"/>
      <c r="AO37" s="2850"/>
      <c r="AP37" s="2850"/>
      <c r="AQ37" s="2797"/>
    </row>
    <row r="38" spans="1:44" s="433" customFormat="1" ht="75" customHeight="1" thickBot="1" x14ac:dyDescent="0.25">
      <c r="A38" s="2860"/>
      <c r="B38" s="2861"/>
      <c r="C38" s="2862"/>
      <c r="D38" s="2811"/>
      <c r="E38" s="2812"/>
      <c r="F38" s="2813"/>
      <c r="G38" s="2817"/>
      <c r="H38" s="2818"/>
      <c r="I38" s="2819"/>
      <c r="J38" s="2336"/>
      <c r="K38" s="2319"/>
      <c r="L38" s="2319"/>
      <c r="M38" s="2336"/>
      <c r="N38" s="2336"/>
      <c r="O38" s="2336"/>
      <c r="P38" s="2319"/>
      <c r="Q38" s="2759"/>
      <c r="R38" s="2805"/>
      <c r="S38" s="2319"/>
      <c r="T38" s="2807"/>
      <c r="U38" s="2799"/>
      <c r="V38" s="2801"/>
      <c r="W38" s="2787"/>
      <c r="X38" s="2878"/>
      <c r="Y38" s="2780"/>
      <c r="Z38" s="2803"/>
      <c r="AA38" s="2780"/>
      <c r="AB38" s="2780"/>
      <c r="AC38" s="2803"/>
      <c r="AD38" s="2780"/>
      <c r="AE38" s="2780"/>
      <c r="AF38" s="2780"/>
      <c r="AG38" s="2780"/>
      <c r="AH38" s="2780"/>
      <c r="AI38" s="2780"/>
      <c r="AJ38" s="2780"/>
      <c r="AK38" s="2780"/>
      <c r="AL38" s="2780"/>
      <c r="AM38" s="2780"/>
      <c r="AN38" s="2803"/>
      <c r="AO38" s="2850"/>
      <c r="AP38" s="2850"/>
      <c r="AQ38" s="2797"/>
    </row>
    <row r="39" spans="1:44" ht="21.75" customHeight="1" thickBot="1" x14ac:dyDescent="0.25">
      <c r="A39" s="645"/>
      <c r="B39" s="609"/>
      <c r="C39" s="609"/>
      <c r="D39" s="609"/>
      <c r="E39" s="609"/>
      <c r="F39" s="609"/>
      <c r="G39" s="609"/>
      <c r="H39" s="609"/>
      <c r="I39" s="609"/>
      <c r="J39" s="609"/>
      <c r="K39" s="395"/>
      <c r="L39" s="603"/>
      <c r="M39" s="646"/>
      <c r="N39" s="646"/>
      <c r="O39" s="604"/>
      <c r="P39" s="647" t="s">
        <v>245</v>
      </c>
      <c r="Q39" s="648"/>
      <c r="R39" s="649">
        <f>SUM(R12:R38)</f>
        <v>1842250000</v>
      </c>
      <c r="S39" s="605"/>
      <c r="T39" s="395"/>
      <c r="U39" s="606"/>
      <c r="V39" s="649">
        <f>SUM(V12:V38)</f>
        <v>1842250000</v>
      </c>
      <c r="W39" s="394"/>
      <c r="X39" s="608"/>
      <c r="Y39" s="650"/>
      <c r="Z39" s="650"/>
      <c r="AA39" s="609"/>
      <c r="AB39" s="609"/>
      <c r="AC39" s="609"/>
      <c r="AD39" s="609"/>
      <c r="AE39" s="609"/>
      <c r="AF39" s="609"/>
      <c r="AG39" s="609"/>
      <c r="AH39" s="609"/>
      <c r="AI39" s="609"/>
      <c r="AJ39" s="609"/>
      <c r="AK39" s="609"/>
      <c r="AL39" s="609"/>
      <c r="AM39" s="609"/>
      <c r="AN39" s="650"/>
      <c r="AO39" s="651"/>
      <c r="AP39" s="651"/>
      <c r="AQ39" s="392"/>
    </row>
    <row r="40" spans="1:44" ht="11.25" customHeight="1" x14ac:dyDescent="0.2">
      <c r="O40" s="1010"/>
      <c r="R40" s="652">
        <f>+R39-V39</f>
        <v>0</v>
      </c>
      <c r="V40" s="568"/>
      <c r="X40" s="1324"/>
    </row>
    <row r="45" spans="1:44" ht="22.5" customHeight="1" x14ac:dyDescent="0.2">
      <c r="D45" s="1606"/>
      <c r="E45" s="1606"/>
      <c r="F45" s="1606"/>
      <c r="G45" s="1606"/>
      <c r="H45" s="1606"/>
      <c r="I45" s="1606"/>
      <c r="J45" s="1606"/>
      <c r="O45" s="1010"/>
      <c r="X45" s="1324"/>
    </row>
    <row r="46" spans="1:44" ht="22.5" customHeight="1" x14ac:dyDescent="0.25">
      <c r="D46" s="2802" t="s">
        <v>2044</v>
      </c>
      <c r="E46" s="2802"/>
      <c r="F46" s="2802"/>
      <c r="G46" s="2802"/>
      <c r="H46" s="2802"/>
      <c r="I46" s="2802"/>
      <c r="J46" s="2802"/>
      <c r="O46" s="1010"/>
      <c r="X46" s="1324"/>
    </row>
    <row r="47" spans="1:44" ht="15" customHeight="1" x14ac:dyDescent="0.25">
      <c r="D47" s="426" t="s">
        <v>2043</v>
      </c>
      <c r="E47" s="435"/>
      <c r="F47" s="435"/>
      <c r="O47" s="1010"/>
      <c r="X47" s="1324"/>
    </row>
    <row r="48" spans="1:44" ht="22.5" customHeight="1" x14ac:dyDescent="0.2"/>
    <row r="49" ht="22.5" customHeight="1" x14ac:dyDescent="0.2"/>
  </sheetData>
  <sheetProtection algorithmName="SHA-512" hashValue="x5XA7xaoOZmvzjSvJPxgpvYjuKuC+A/XXD1I4Lb8zT6I00IUdxym4FiIwIyQ6OAgsLLQcNlQmHEX5Og8vSsCPg==" saltValue="hEFJ5ibRRQmyFqPzbPzAaA==" spinCount="100000" sheet="1" objects="1" scenarios="1"/>
  <mergeCells count="241">
    <mergeCell ref="A1:AP4"/>
    <mergeCell ref="A5:M6"/>
    <mergeCell ref="N5:AQ5"/>
    <mergeCell ref="Y6:AM6"/>
    <mergeCell ref="A7:A8"/>
    <mergeCell ref="B7:C8"/>
    <mergeCell ref="D7:D8"/>
    <mergeCell ref="E7:F8"/>
    <mergeCell ref="G7:G8"/>
    <mergeCell ref="H7:I8"/>
    <mergeCell ref="M7:M8"/>
    <mergeCell ref="AK7:AM7"/>
    <mergeCell ref="AN7:AN8"/>
    <mergeCell ref="AO7:AO8"/>
    <mergeCell ref="AP7:AP8"/>
    <mergeCell ref="AQ7:AQ8"/>
    <mergeCell ref="AE7:AJ7"/>
    <mergeCell ref="J14:J15"/>
    <mergeCell ref="K14:K15"/>
    <mergeCell ref="AP36:AP38"/>
    <mergeCell ref="X32:X34"/>
    <mergeCell ref="N12:N15"/>
    <mergeCell ref="W12:W13"/>
    <mergeCell ref="W14:W15"/>
    <mergeCell ref="L7:L8"/>
    <mergeCell ref="N7:N8"/>
    <mergeCell ref="O7:O8"/>
    <mergeCell ref="X24:X26"/>
    <mergeCell ref="X27:X29"/>
    <mergeCell ref="X17:X18"/>
    <mergeCell ref="X19:X20"/>
    <mergeCell ref="X21:X22"/>
    <mergeCell ref="X37:X38"/>
    <mergeCell ref="AO32:AO34"/>
    <mergeCell ref="AO36:AO38"/>
    <mergeCell ref="AB24:AB29"/>
    <mergeCell ref="W32:W34"/>
    <mergeCell ref="L14:L15"/>
    <mergeCell ref="M14:M15"/>
    <mergeCell ref="AA7:AD7"/>
    <mergeCell ref="M19:M20"/>
    <mergeCell ref="A10:C38"/>
    <mergeCell ref="D11:F29"/>
    <mergeCell ref="G12:I15"/>
    <mergeCell ref="J12:J13"/>
    <mergeCell ref="K12:K13"/>
    <mergeCell ref="V7:V8"/>
    <mergeCell ref="W7:W8"/>
    <mergeCell ref="X7:X8"/>
    <mergeCell ref="Y7:Z7"/>
    <mergeCell ref="P7:P8"/>
    <mergeCell ref="Q7:Q8"/>
    <mergeCell ref="R7:R8"/>
    <mergeCell ref="S7:S8"/>
    <mergeCell ref="T7:T8"/>
    <mergeCell ref="U7:U8"/>
    <mergeCell ref="J7:J8"/>
    <mergeCell ref="K7:K8"/>
    <mergeCell ref="L12:L13"/>
    <mergeCell ref="M12:M13"/>
    <mergeCell ref="Q12:Q13"/>
    <mergeCell ref="G17:I22"/>
    <mergeCell ref="J19:J20"/>
    <mergeCell ref="K19:K20"/>
    <mergeCell ref="L19:L20"/>
    <mergeCell ref="AQ12:AQ15"/>
    <mergeCell ref="Y12:Y15"/>
    <mergeCell ref="Z12:Z15"/>
    <mergeCell ref="AA12:AA15"/>
    <mergeCell ref="AB12:AB15"/>
    <mergeCell ref="AC12:AC15"/>
    <mergeCell ref="O12:O15"/>
    <mergeCell ref="P12:P15"/>
    <mergeCell ref="AD12:AD15"/>
    <mergeCell ref="AE12:AE15"/>
    <mergeCell ref="AN12:AN15"/>
    <mergeCell ref="AO12:AO15"/>
    <mergeCell ref="AP12:AP15"/>
    <mergeCell ref="Q14:Q15"/>
    <mergeCell ref="R12:R15"/>
    <mergeCell ref="S12:S15"/>
    <mergeCell ref="T12:T15"/>
    <mergeCell ref="X12:X13"/>
    <mergeCell ref="X14:X15"/>
    <mergeCell ref="AF12:AF15"/>
    <mergeCell ref="AG12:AG15"/>
    <mergeCell ref="AH12:AH15"/>
    <mergeCell ref="AI12:AI15"/>
    <mergeCell ref="AJ12:AJ15"/>
    <mergeCell ref="N18:N22"/>
    <mergeCell ref="U19:U20"/>
    <mergeCell ref="V19:V20"/>
    <mergeCell ref="J21:J22"/>
    <mergeCell ref="K21:K22"/>
    <mergeCell ref="L21:L22"/>
    <mergeCell ref="M21:M22"/>
    <mergeCell ref="Q21:Q22"/>
    <mergeCell ref="U21:U22"/>
    <mergeCell ref="J17:J18"/>
    <mergeCell ref="K17:K18"/>
    <mergeCell ref="L17:L18"/>
    <mergeCell ref="M17:M18"/>
    <mergeCell ref="AP17:AP22"/>
    <mergeCell ref="W17:W18"/>
    <mergeCell ref="W19:W20"/>
    <mergeCell ref="W21:W22"/>
    <mergeCell ref="O17:O22"/>
    <mergeCell ref="P17:P22"/>
    <mergeCell ref="R17:R22"/>
    <mergeCell ref="S17:S22"/>
    <mergeCell ref="AQ17:AQ22"/>
    <mergeCell ref="Q17:Q18"/>
    <mergeCell ref="T17:T22"/>
    <mergeCell ref="AB17:AB22"/>
    <mergeCell ref="AC17:AC22"/>
    <mergeCell ref="AD17:AD22"/>
    <mergeCell ref="AE17:AE22"/>
    <mergeCell ref="AN17:AN22"/>
    <mergeCell ref="AO17:AO22"/>
    <mergeCell ref="Y17:Y22"/>
    <mergeCell ref="Z17:Z22"/>
    <mergeCell ref="AA17:AA22"/>
    <mergeCell ref="V21:V22"/>
    <mergeCell ref="Q19:Q20"/>
    <mergeCell ref="AQ32:AQ34"/>
    <mergeCell ref="AA32:AA34"/>
    <mergeCell ref="AB32:AB34"/>
    <mergeCell ref="AC32:AC34"/>
    <mergeCell ref="AD32:AD34"/>
    <mergeCell ref="AE32:AE34"/>
    <mergeCell ref="AN32:AN34"/>
    <mergeCell ref="U32:U34"/>
    <mergeCell ref="G24:I29"/>
    <mergeCell ref="J24:J26"/>
    <mergeCell ref="K24:K26"/>
    <mergeCell ref="L24:L26"/>
    <mergeCell ref="M24:M26"/>
    <mergeCell ref="O24:O29"/>
    <mergeCell ref="J27:J29"/>
    <mergeCell ref="K27:K29"/>
    <mergeCell ref="L27:L29"/>
    <mergeCell ref="M27:M29"/>
    <mergeCell ref="P24:P29"/>
    <mergeCell ref="Q24:Q26"/>
    <mergeCell ref="R24:R29"/>
    <mergeCell ref="S24:S29"/>
    <mergeCell ref="T24:T26"/>
    <mergeCell ref="U24:U26"/>
    <mergeCell ref="V27:V29"/>
    <mergeCell ref="AP24:AP29"/>
    <mergeCell ref="AQ24:AQ29"/>
    <mergeCell ref="AC24:AC29"/>
    <mergeCell ref="AD24:AD29"/>
    <mergeCell ref="AE24:AE29"/>
    <mergeCell ref="AN24:AN29"/>
    <mergeCell ref="AO24:AO29"/>
    <mergeCell ref="V24:V26"/>
    <mergeCell ref="Y24:Y29"/>
    <mergeCell ref="Z24:Z29"/>
    <mergeCell ref="AA24:AA29"/>
    <mergeCell ref="W24:W26"/>
    <mergeCell ref="W27:W29"/>
    <mergeCell ref="AF24:AF29"/>
    <mergeCell ref="AG24:AG29"/>
    <mergeCell ref="AH24:AH29"/>
    <mergeCell ref="AI24:AI29"/>
    <mergeCell ref="AJ24:AJ29"/>
    <mergeCell ref="AK24:AK29"/>
    <mergeCell ref="AL24:AL29"/>
    <mergeCell ref="AM24:AM29"/>
    <mergeCell ref="Q32:Q34"/>
    <mergeCell ref="K32:K34"/>
    <mergeCell ref="L32:L34"/>
    <mergeCell ref="M32:M34"/>
    <mergeCell ref="N32:N34"/>
    <mergeCell ref="R32:R34"/>
    <mergeCell ref="S32:S34"/>
    <mergeCell ref="T32:T34"/>
    <mergeCell ref="U27:U29"/>
    <mergeCell ref="Q27:Q29"/>
    <mergeCell ref="T27:T29"/>
    <mergeCell ref="J32:J34"/>
    <mergeCell ref="G36:I38"/>
    <mergeCell ref="J36:J38"/>
    <mergeCell ref="K36:K38"/>
    <mergeCell ref="L36:L38"/>
    <mergeCell ref="M36:M38"/>
    <mergeCell ref="N36:N38"/>
    <mergeCell ref="O32:O34"/>
    <mergeCell ref="P32:P34"/>
    <mergeCell ref="W37:W38"/>
    <mergeCell ref="V32:V34"/>
    <mergeCell ref="Y32:Y34"/>
    <mergeCell ref="Z32:Z34"/>
    <mergeCell ref="AP32:AP34"/>
    <mergeCell ref="AQ36:AQ38"/>
    <mergeCell ref="U37:U38"/>
    <mergeCell ref="V37:V38"/>
    <mergeCell ref="D46:J46"/>
    <mergeCell ref="AA36:AA38"/>
    <mergeCell ref="AB36:AB38"/>
    <mergeCell ref="AC36:AC38"/>
    <mergeCell ref="AD36:AD38"/>
    <mergeCell ref="AE36:AE38"/>
    <mergeCell ref="AN36:AN38"/>
    <mergeCell ref="Y36:Y38"/>
    <mergeCell ref="Z36:Z38"/>
    <mergeCell ref="O36:O38"/>
    <mergeCell ref="P36:P38"/>
    <mergeCell ref="Q36:Q38"/>
    <mergeCell ref="R36:R38"/>
    <mergeCell ref="S36:S38"/>
    <mergeCell ref="T36:T38"/>
    <mergeCell ref="D31:F38"/>
    <mergeCell ref="AK12:AK15"/>
    <mergeCell ref="AL12:AL15"/>
    <mergeCell ref="AM12:AM15"/>
    <mergeCell ref="AF17:AF22"/>
    <mergeCell ref="AG17:AG22"/>
    <mergeCell ref="AH17:AH22"/>
    <mergeCell ref="AI17:AI22"/>
    <mergeCell ref="AJ17:AJ22"/>
    <mergeCell ref="AK17:AK22"/>
    <mergeCell ref="AL17:AL22"/>
    <mergeCell ref="AM17:AM22"/>
    <mergeCell ref="AF32:AF34"/>
    <mergeCell ref="AG32:AG34"/>
    <mergeCell ref="AH32:AH34"/>
    <mergeCell ref="AI32:AI34"/>
    <mergeCell ref="AJ32:AJ34"/>
    <mergeCell ref="AK32:AK34"/>
    <mergeCell ref="AL32:AL34"/>
    <mergeCell ref="AM32:AM34"/>
    <mergeCell ref="AF36:AF38"/>
    <mergeCell ref="AG36:AG38"/>
    <mergeCell ref="AH36:AH38"/>
    <mergeCell ref="AI36:AI38"/>
    <mergeCell ref="AJ36:AJ38"/>
    <mergeCell ref="AK36:AK38"/>
    <mergeCell ref="AL36:AL38"/>
    <mergeCell ref="AM36:AM3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BH60"/>
  <sheetViews>
    <sheetView showGridLines="0" zoomScale="60" zoomScaleNormal="60" workbookViewId="0">
      <selection activeCell="K9" sqref="K9"/>
    </sheetView>
  </sheetViews>
  <sheetFormatPr baseColWidth="10" defaultColWidth="11.42578125" defaultRowHeight="14.25" x14ac:dyDescent="0.25"/>
  <cols>
    <col min="1" max="1" width="12.42578125" style="111" customWidth="1"/>
    <col min="2" max="2" width="18.85546875" style="50" customWidth="1"/>
    <col min="3" max="3" width="13.42578125" style="50" customWidth="1"/>
    <col min="4" max="4" width="17.85546875" style="50" customWidth="1"/>
    <col min="5" max="5" width="12" style="50" customWidth="1"/>
    <col min="6" max="6" width="22.28515625" style="50" customWidth="1"/>
    <col min="7" max="7" width="14" style="501" customWidth="1"/>
    <col min="8" max="8" width="42.85546875" style="25" customWidth="1"/>
    <col min="9" max="9" width="39.85546875" style="49" customWidth="1"/>
    <col min="10" max="10" width="10.7109375" style="49" hidden="1" customWidth="1"/>
    <col min="11" max="11" width="27.42578125" style="49" customWidth="1"/>
    <col min="12" max="12" width="17.85546875" style="500" customWidth="1"/>
    <col min="13" max="13" width="44.7109375" style="25" customWidth="1"/>
    <col min="14" max="14" width="12.7109375" style="112" customWidth="1"/>
    <col min="15" max="15" width="22.5703125" style="30" customWidth="1"/>
    <col min="16" max="16" width="40.7109375" style="25" customWidth="1"/>
    <col min="17" max="17" width="46.7109375" style="25" customWidth="1"/>
    <col min="18" max="18" width="53.85546875" style="25" customWidth="1"/>
    <col min="19" max="19" width="25" style="31" customWidth="1"/>
    <col min="20" max="20" width="11.7109375" style="28" customWidth="1"/>
    <col min="21" max="21" width="17.28515625" style="500" customWidth="1"/>
    <col min="22" max="22" width="10.7109375" style="50" customWidth="1"/>
    <col min="23" max="23" width="13.7109375" style="50" customWidth="1"/>
    <col min="24" max="24" width="7.28515625" style="50" customWidth="1"/>
    <col min="25" max="25" width="10" style="50" customWidth="1"/>
    <col min="26" max="27" width="10.28515625" style="50" customWidth="1"/>
    <col min="28" max="36" width="7.28515625" style="50" customWidth="1"/>
    <col min="37" max="37" width="11.140625" style="50" customWidth="1"/>
    <col min="38" max="38" width="17.28515625" style="147" customWidth="1"/>
    <col min="39" max="39" width="18.140625" style="113" customWidth="1"/>
    <col min="40" max="40" width="20.85546875" style="434" customWidth="1"/>
    <col min="41" max="256" width="11.42578125" style="50"/>
    <col min="257" max="257" width="13.140625" style="50" customWidth="1"/>
    <col min="258" max="258" width="35.28515625" style="50" customWidth="1"/>
    <col min="259" max="259" width="12.85546875" style="50" customWidth="1"/>
    <col min="260" max="260" width="19.5703125" style="50" customWidth="1"/>
    <col min="261" max="261" width="12.28515625" style="50" customWidth="1"/>
    <col min="262" max="262" width="21.28515625" style="50" customWidth="1"/>
    <col min="263" max="263" width="11.5703125" style="50" customWidth="1"/>
    <col min="264" max="264" width="33.140625" style="50" customWidth="1"/>
    <col min="265" max="265" width="22.7109375" style="50" customWidth="1"/>
    <col min="266" max="266" width="10.7109375" style="50" customWidth="1"/>
    <col min="267" max="267" width="27.7109375" style="50" customWidth="1"/>
    <col min="268" max="268" width="21.42578125" style="50" customWidth="1"/>
    <col min="269" max="269" width="22.140625" style="50" customWidth="1"/>
    <col min="270" max="270" width="12.7109375" style="50" customWidth="1"/>
    <col min="271" max="271" width="16.42578125" style="50" customWidth="1"/>
    <col min="272" max="272" width="29.7109375" style="50" customWidth="1"/>
    <col min="273" max="273" width="29.140625" style="50" customWidth="1"/>
    <col min="274" max="274" width="33.5703125" style="50" customWidth="1"/>
    <col min="275" max="275" width="25" style="50" customWidth="1"/>
    <col min="276" max="276" width="11.7109375" style="50" customWidth="1"/>
    <col min="277" max="277" width="17.28515625" style="50" customWidth="1"/>
    <col min="278" max="293" width="7.28515625" style="50" customWidth="1"/>
    <col min="294" max="295" width="13.7109375" style="50" customWidth="1"/>
    <col min="296" max="296" width="20.85546875" style="50" customWidth="1"/>
    <col min="297" max="512" width="11.42578125" style="50"/>
    <col min="513" max="513" width="13.140625" style="50" customWidth="1"/>
    <col min="514" max="514" width="35.28515625" style="50" customWidth="1"/>
    <col min="515" max="515" width="12.85546875" style="50" customWidth="1"/>
    <col min="516" max="516" width="19.5703125" style="50" customWidth="1"/>
    <col min="517" max="517" width="12.28515625" style="50" customWidth="1"/>
    <col min="518" max="518" width="21.28515625" style="50" customWidth="1"/>
    <col min="519" max="519" width="11.5703125" style="50" customWidth="1"/>
    <col min="520" max="520" width="33.140625" style="50" customWidth="1"/>
    <col min="521" max="521" width="22.7109375" style="50" customWidth="1"/>
    <col min="522" max="522" width="10.7109375" style="50" customWidth="1"/>
    <col min="523" max="523" width="27.7109375" style="50" customWidth="1"/>
    <col min="524" max="524" width="21.42578125" style="50" customWidth="1"/>
    <col min="525" max="525" width="22.140625" style="50" customWidth="1"/>
    <col min="526" max="526" width="12.7109375" style="50" customWidth="1"/>
    <col min="527" max="527" width="16.42578125" style="50" customWidth="1"/>
    <col min="528" max="528" width="29.7109375" style="50" customWidth="1"/>
    <col min="529" max="529" width="29.140625" style="50" customWidth="1"/>
    <col min="530" max="530" width="33.5703125" style="50" customWidth="1"/>
    <col min="531" max="531" width="25" style="50" customWidth="1"/>
    <col min="532" max="532" width="11.7109375" style="50" customWidth="1"/>
    <col min="533" max="533" width="17.28515625" style="50" customWidth="1"/>
    <col min="534" max="549" width="7.28515625" style="50" customWidth="1"/>
    <col min="550" max="551" width="13.7109375" style="50" customWidth="1"/>
    <col min="552" max="552" width="20.85546875" style="50" customWidth="1"/>
    <col min="553" max="768" width="11.42578125" style="50"/>
    <col min="769" max="769" width="13.140625" style="50" customWidth="1"/>
    <col min="770" max="770" width="35.28515625" style="50" customWidth="1"/>
    <col min="771" max="771" width="12.85546875" style="50" customWidth="1"/>
    <col min="772" max="772" width="19.5703125" style="50" customWidth="1"/>
    <col min="773" max="773" width="12.28515625" style="50" customWidth="1"/>
    <col min="774" max="774" width="21.28515625" style="50" customWidth="1"/>
    <col min="775" max="775" width="11.5703125" style="50" customWidth="1"/>
    <col min="776" max="776" width="33.140625" style="50" customWidth="1"/>
    <col min="777" max="777" width="22.7109375" style="50" customWidth="1"/>
    <col min="778" max="778" width="10.7109375" style="50" customWidth="1"/>
    <col min="779" max="779" width="27.7109375" style="50" customWidth="1"/>
    <col min="780" max="780" width="21.42578125" style="50" customWidth="1"/>
    <col min="781" max="781" width="22.140625" style="50" customWidth="1"/>
    <col min="782" max="782" width="12.7109375" style="50" customWidth="1"/>
    <col min="783" max="783" width="16.42578125" style="50" customWidth="1"/>
    <col min="784" max="784" width="29.7109375" style="50" customWidth="1"/>
    <col min="785" max="785" width="29.140625" style="50" customWidth="1"/>
    <col min="786" max="786" width="33.5703125" style="50" customWidth="1"/>
    <col min="787" max="787" width="25" style="50" customWidth="1"/>
    <col min="788" max="788" width="11.7109375" style="50" customWidth="1"/>
    <col min="789" max="789" width="17.28515625" style="50" customWidth="1"/>
    <col min="790" max="805" width="7.28515625" style="50" customWidth="1"/>
    <col min="806" max="807" width="13.7109375" style="50" customWidth="1"/>
    <col min="808" max="808" width="20.85546875" style="50" customWidth="1"/>
    <col min="809" max="1024" width="11.42578125" style="50"/>
    <col min="1025" max="1025" width="13.140625" style="50" customWidth="1"/>
    <col min="1026" max="1026" width="35.28515625" style="50" customWidth="1"/>
    <col min="1027" max="1027" width="12.85546875" style="50" customWidth="1"/>
    <col min="1028" max="1028" width="19.5703125" style="50" customWidth="1"/>
    <col min="1029" max="1029" width="12.28515625" style="50" customWidth="1"/>
    <col min="1030" max="1030" width="21.28515625" style="50" customWidth="1"/>
    <col min="1031" max="1031" width="11.5703125" style="50" customWidth="1"/>
    <col min="1032" max="1032" width="33.140625" style="50" customWidth="1"/>
    <col min="1033" max="1033" width="22.7109375" style="50" customWidth="1"/>
    <col min="1034" max="1034" width="10.7109375" style="50" customWidth="1"/>
    <col min="1035" max="1035" width="27.7109375" style="50" customWidth="1"/>
    <col min="1036" max="1036" width="21.42578125" style="50" customWidth="1"/>
    <col min="1037" max="1037" width="22.140625" style="50" customWidth="1"/>
    <col min="1038" max="1038" width="12.7109375" style="50" customWidth="1"/>
    <col min="1039" max="1039" width="16.42578125" style="50" customWidth="1"/>
    <col min="1040" max="1040" width="29.7109375" style="50" customWidth="1"/>
    <col min="1041" max="1041" width="29.140625" style="50" customWidth="1"/>
    <col min="1042" max="1042" width="33.5703125" style="50" customWidth="1"/>
    <col min="1043" max="1043" width="25" style="50" customWidth="1"/>
    <col min="1044" max="1044" width="11.7109375" style="50" customWidth="1"/>
    <col min="1045" max="1045" width="17.28515625" style="50" customWidth="1"/>
    <col min="1046" max="1061" width="7.28515625" style="50" customWidth="1"/>
    <col min="1062" max="1063" width="13.7109375" style="50" customWidth="1"/>
    <col min="1064" max="1064" width="20.85546875" style="50" customWidth="1"/>
    <col min="1065" max="1280" width="11.42578125" style="50"/>
    <col min="1281" max="1281" width="13.140625" style="50" customWidth="1"/>
    <col min="1282" max="1282" width="35.28515625" style="50" customWidth="1"/>
    <col min="1283" max="1283" width="12.85546875" style="50" customWidth="1"/>
    <col min="1284" max="1284" width="19.5703125" style="50" customWidth="1"/>
    <col min="1285" max="1285" width="12.28515625" style="50" customWidth="1"/>
    <col min="1286" max="1286" width="21.28515625" style="50" customWidth="1"/>
    <col min="1287" max="1287" width="11.5703125" style="50" customWidth="1"/>
    <col min="1288" max="1288" width="33.140625" style="50" customWidth="1"/>
    <col min="1289" max="1289" width="22.7109375" style="50" customWidth="1"/>
    <col min="1290" max="1290" width="10.7109375" style="50" customWidth="1"/>
    <col min="1291" max="1291" width="27.7109375" style="50" customWidth="1"/>
    <col min="1292" max="1292" width="21.42578125" style="50" customWidth="1"/>
    <col min="1293" max="1293" width="22.140625" style="50" customWidth="1"/>
    <col min="1294" max="1294" width="12.7109375" style="50" customWidth="1"/>
    <col min="1295" max="1295" width="16.42578125" style="50" customWidth="1"/>
    <col min="1296" max="1296" width="29.7109375" style="50" customWidth="1"/>
    <col min="1297" max="1297" width="29.140625" style="50" customWidth="1"/>
    <col min="1298" max="1298" width="33.5703125" style="50" customWidth="1"/>
    <col min="1299" max="1299" width="25" style="50" customWidth="1"/>
    <col min="1300" max="1300" width="11.7109375" style="50" customWidth="1"/>
    <col min="1301" max="1301" width="17.28515625" style="50" customWidth="1"/>
    <col min="1302" max="1317" width="7.28515625" style="50" customWidth="1"/>
    <col min="1318" max="1319" width="13.7109375" style="50" customWidth="1"/>
    <col min="1320" max="1320" width="20.85546875" style="50" customWidth="1"/>
    <col min="1321" max="1536" width="11.42578125" style="50"/>
    <col min="1537" max="1537" width="13.140625" style="50" customWidth="1"/>
    <col min="1538" max="1538" width="35.28515625" style="50" customWidth="1"/>
    <col min="1539" max="1539" width="12.85546875" style="50" customWidth="1"/>
    <col min="1540" max="1540" width="19.5703125" style="50" customWidth="1"/>
    <col min="1541" max="1541" width="12.28515625" style="50" customWidth="1"/>
    <col min="1542" max="1542" width="21.28515625" style="50" customWidth="1"/>
    <col min="1543" max="1543" width="11.5703125" style="50" customWidth="1"/>
    <col min="1544" max="1544" width="33.140625" style="50" customWidth="1"/>
    <col min="1545" max="1545" width="22.7109375" style="50" customWidth="1"/>
    <col min="1546" max="1546" width="10.7109375" style="50" customWidth="1"/>
    <col min="1547" max="1547" width="27.7109375" style="50" customWidth="1"/>
    <col min="1548" max="1548" width="21.42578125" style="50" customWidth="1"/>
    <col min="1549" max="1549" width="22.140625" style="50" customWidth="1"/>
    <col min="1550" max="1550" width="12.7109375" style="50" customWidth="1"/>
    <col min="1551" max="1551" width="16.42578125" style="50" customWidth="1"/>
    <col min="1552" max="1552" width="29.7109375" style="50" customWidth="1"/>
    <col min="1553" max="1553" width="29.140625" style="50" customWidth="1"/>
    <col min="1554" max="1554" width="33.5703125" style="50" customWidth="1"/>
    <col min="1555" max="1555" width="25" style="50" customWidth="1"/>
    <col min="1556" max="1556" width="11.7109375" style="50" customWidth="1"/>
    <col min="1557" max="1557" width="17.28515625" style="50" customWidth="1"/>
    <col min="1558" max="1573" width="7.28515625" style="50" customWidth="1"/>
    <col min="1574" max="1575" width="13.7109375" style="50" customWidth="1"/>
    <col min="1576" max="1576" width="20.85546875" style="50" customWidth="1"/>
    <col min="1577" max="1792" width="11.42578125" style="50"/>
    <col min="1793" max="1793" width="13.140625" style="50" customWidth="1"/>
    <col min="1794" max="1794" width="35.28515625" style="50" customWidth="1"/>
    <col min="1795" max="1795" width="12.85546875" style="50" customWidth="1"/>
    <col min="1796" max="1796" width="19.5703125" style="50" customWidth="1"/>
    <col min="1797" max="1797" width="12.28515625" style="50" customWidth="1"/>
    <col min="1798" max="1798" width="21.28515625" style="50" customWidth="1"/>
    <col min="1799" max="1799" width="11.5703125" style="50" customWidth="1"/>
    <col min="1800" max="1800" width="33.140625" style="50" customWidth="1"/>
    <col min="1801" max="1801" width="22.7109375" style="50" customWidth="1"/>
    <col min="1802" max="1802" width="10.7109375" style="50" customWidth="1"/>
    <col min="1803" max="1803" width="27.7109375" style="50" customWidth="1"/>
    <col min="1804" max="1804" width="21.42578125" style="50" customWidth="1"/>
    <col min="1805" max="1805" width="22.140625" style="50" customWidth="1"/>
    <col min="1806" max="1806" width="12.7109375" style="50" customWidth="1"/>
    <col min="1807" max="1807" width="16.42578125" style="50" customWidth="1"/>
    <col min="1808" max="1808" width="29.7109375" style="50" customWidth="1"/>
    <col min="1809" max="1809" width="29.140625" style="50" customWidth="1"/>
    <col min="1810" max="1810" width="33.5703125" style="50" customWidth="1"/>
    <col min="1811" max="1811" width="25" style="50" customWidth="1"/>
    <col min="1812" max="1812" width="11.7109375" style="50" customWidth="1"/>
    <col min="1813" max="1813" width="17.28515625" style="50" customWidth="1"/>
    <col min="1814" max="1829" width="7.28515625" style="50" customWidth="1"/>
    <col min="1830" max="1831" width="13.7109375" style="50" customWidth="1"/>
    <col min="1832" max="1832" width="20.85546875" style="50" customWidth="1"/>
    <col min="1833" max="2048" width="11.42578125" style="50"/>
    <col min="2049" max="2049" width="13.140625" style="50" customWidth="1"/>
    <col min="2050" max="2050" width="35.28515625" style="50" customWidth="1"/>
    <col min="2051" max="2051" width="12.85546875" style="50" customWidth="1"/>
    <col min="2052" max="2052" width="19.5703125" style="50" customWidth="1"/>
    <col min="2053" max="2053" width="12.28515625" style="50" customWidth="1"/>
    <col min="2054" max="2054" width="21.28515625" style="50" customWidth="1"/>
    <col min="2055" max="2055" width="11.5703125" style="50" customWidth="1"/>
    <col min="2056" max="2056" width="33.140625" style="50" customWidth="1"/>
    <col min="2057" max="2057" width="22.7109375" style="50" customWidth="1"/>
    <col min="2058" max="2058" width="10.7109375" style="50" customWidth="1"/>
    <col min="2059" max="2059" width="27.7109375" style="50" customWidth="1"/>
    <col min="2060" max="2060" width="21.42578125" style="50" customWidth="1"/>
    <col min="2061" max="2061" width="22.140625" style="50" customWidth="1"/>
    <col min="2062" max="2062" width="12.7109375" style="50" customWidth="1"/>
    <col min="2063" max="2063" width="16.42578125" style="50" customWidth="1"/>
    <col min="2064" max="2064" width="29.7109375" style="50" customWidth="1"/>
    <col min="2065" max="2065" width="29.140625" style="50" customWidth="1"/>
    <col min="2066" max="2066" width="33.5703125" style="50" customWidth="1"/>
    <col min="2067" max="2067" width="25" style="50" customWidth="1"/>
    <col min="2068" max="2068" width="11.7109375" style="50" customWidth="1"/>
    <col min="2069" max="2069" width="17.28515625" style="50" customWidth="1"/>
    <col min="2070" max="2085" width="7.28515625" style="50" customWidth="1"/>
    <col min="2086" max="2087" width="13.7109375" style="50" customWidth="1"/>
    <col min="2088" max="2088" width="20.85546875" style="50" customWidth="1"/>
    <col min="2089" max="2304" width="11.42578125" style="50"/>
    <col min="2305" max="2305" width="13.140625" style="50" customWidth="1"/>
    <col min="2306" max="2306" width="35.28515625" style="50" customWidth="1"/>
    <col min="2307" max="2307" width="12.85546875" style="50" customWidth="1"/>
    <col min="2308" max="2308" width="19.5703125" style="50" customWidth="1"/>
    <col min="2309" max="2309" width="12.28515625" style="50" customWidth="1"/>
    <col min="2310" max="2310" width="21.28515625" style="50" customWidth="1"/>
    <col min="2311" max="2311" width="11.5703125" style="50" customWidth="1"/>
    <col min="2312" max="2312" width="33.140625" style="50" customWidth="1"/>
    <col min="2313" max="2313" width="22.7109375" style="50" customWidth="1"/>
    <col min="2314" max="2314" width="10.7109375" style="50" customWidth="1"/>
    <col min="2315" max="2315" width="27.7109375" style="50" customWidth="1"/>
    <col min="2316" max="2316" width="21.42578125" style="50" customWidth="1"/>
    <col min="2317" max="2317" width="22.140625" style="50" customWidth="1"/>
    <col min="2318" max="2318" width="12.7109375" style="50" customWidth="1"/>
    <col min="2319" max="2319" width="16.42578125" style="50" customWidth="1"/>
    <col min="2320" max="2320" width="29.7109375" style="50" customWidth="1"/>
    <col min="2321" max="2321" width="29.140625" style="50" customWidth="1"/>
    <col min="2322" max="2322" width="33.5703125" style="50" customWidth="1"/>
    <col min="2323" max="2323" width="25" style="50" customWidth="1"/>
    <col min="2324" max="2324" width="11.7109375" style="50" customWidth="1"/>
    <col min="2325" max="2325" width="17.28515625" style="50" customWidth="1"/>
    <col min="2326" max="2341" width="7.28515625" style="50" customWidth="1"/>
    <col min="2342" max="2343" width="13.7109375" style="50" customWidth="1"/>
    <col min="2344" max="2344" width="20.85546875" style="50" customWidth="1"/>
    <col min="2345" max="2560" width="11.42578125" style="50"/>
    <col min="2561" max="2561" width="13.140625" style="50" customWidth="1"/>
    <col min="2562" max="2562" width="35.28515625" style="50" customWidth="1"/>
    <col min="2563" max="2563" width="12.85546875" style="50" customWidth="1"/>
    <col min="2564" max="2564" width="19.5703125" style="50" customWidth="1"/>
    <col min="2565" max="2565" width="12.28515625" style="50" customWidth="1"/>
    <col min="2566" max="2566" width="21.28515625" style="50" customWidth="1"/>
    <col min="2567" max="2567" width="11.5703125" style="50" customWidth="1"/>
    <col min="2568" max="2568" width="33.140625" style="50" customWidth="1"/>
    <col min="2569" max="2569" width="22.7109375" style="50" customWidth="1"/>
    <col min="2570" max="2570" width="10.7109375" style="50" customWidth="1"/>
    <col min="2571" max="2571" width="27.7109375" style="50" customWidth="1"/>
    <col min="2572" max="2572" width="21.42578125" style="50" customWidth="1"/>
    <col min="2573" max="2573" width="22.140625" style="50" customWidth="1"/>
    <col min="2574" max="2574" width="12.7109375" style="50" customWidth="1"/>
    <col min="2575" max="2575" width="16.42578125" style="50" customWidth="1"/>
    <col min="2576" max="2576" width="29.7109375" style="50" customWidth="1"/>
    <col min="2577" max="2577" width="29.140625" style="50" customWidth="1"/>
    <col min="2578" max="2578" width="33.5703125" style="50" customWidth="1"/>
    <col min="2579" max="2579" width="25" style="50" customWidth="1"/>
    <col min="2580" max="2580" width="11.7109375" style="50" customWidth="1"/>
    <col min="2581" max="2581" width="17.28515625" style="50" customWidth="1"/>
    <col min="2582" max="2597" width="7.28515625" style="50" customWidth="1"/>
    <col min="2598" max="2599" width="13.7109375" style="50" customWidth="1"/>
    <col min="2600" max="2600" width="20.85546875" style="50" customWidth="1"/>
    <col min="2601" max="2816" width="11.42578125" style="50"/>
    <col min="2817" max="2817" width="13.140625" style="50" customWidth="1"/>
    <col min="2818" max="2818" width="35.28515625" style="50" customWidth="1"/>
    <col min="2819" max="2819" width="12.85546875" style="50" customWidth="1"/>
    <col min="2820" max="2820" width="19.5703125" style="50" customWidth="1"/>
    <col min="2821" max="2821" width="12.28515625" style="50" customWidth="1"/>
    <col min="2822" max="2822" width="21.28515625" style="50" customWidth="1"/>
    <col min="2823" max="2823" width="11.5703125" style="50" customWidth="1"/>
    <col min="2824" max="2824" width="33.140625" style="50" customWidth="1"/>
    <col min="2825" max="2825" width="22.7109375" style="50" customWidth="1"/>
    <col min="2826" max="2826" width="10.7109375" style="50" customWidth="1"/>
    <col min="2827" max="2827" width="27.7109375" style="50" customWidth="1"/>
    <col min="2828" max="2828" width="21.42578125" style="50" customWidth="1"/>
    <col min="2829" max="2829" width="22.140625" style="50" customWidth="1"/>
    <col min="2830" max="2830" width="12.7109375" style="50" customWidth="1"/>
    <col min="2831" max="2831" width="16.42578125" style="50" customWidth="1"/>
    <col min="2832" max="2832" width="29.7109375" style="50" customWidth="1"/>
    <col min="2833" max="2833" width="29.140625" style="50" customWidth="1"/>
    <col min="2834" max="2834" width="33.5703125" style="50" customWidth="1"/>
    <col min="2835" max="2835" width="25" style="50" customWidth="1"/>
    <col min="2836" max="2836" width="11.7109375" style="50" customWidth="1"/>
    <col min="2837" max="2837" width="17.28515625" style="50" customWidth="1"/>
    <col min="2838" max="2853" width="7.28515625" style="50" customWidth="1"/>
    <col min="2854" max="2855" width="13.7109375" style="50" customWidth="1"/>
    <col min="2856" max="2856" width="20.85546875" style="50" customWidth="1"/>
    <col min="2857" max="3072" width="11.42578125" style="50"/>
    <col min="3073" max="3073" width="13.140625" style="50" customWidth="1"/>
    <col min="3074" max="3074" width="35.28515625" style="50" customWidth="1"/>
    <col min="3075" max="3075" width="12.85546875" style="50" customWidth="1"/>
    <col min="3076" max="3076" width="19.5703125" style="50" customWidth="1"/>
    <col min="3077" max="3077" width="12.28515625" style="50" customWidth="1"/>
    <col min="3078" max="3078" width="21.28515625" style="50" customWidth="1"/>
    <col min="3079" max="3079" width="11.5703125" style="50" customWidth="1"/>
    <col min="3080" max="3080" width="33.140625" style="50" customWidth="1"/>
    <col min="3081" max="3081" width="22.7109375" style="50" customWidth="1"/>
    <col min="3082" max="3082" width="10.7109375" style="50" customWidth="1"/>
    <col min="3083" max="3083" width="27.7109375" style="50" customWidth="1"/>
    <col min="3084" max="3084" width="21.42578125" style="50" customWidth="1"/>
    <col min="3085" max="3085" width="22.140625" style="50" customWidth="1"/>
    <col min="3086" max="3086" width="12.7109375" style="50" customWidth="1"/>
    <col min="3087" max="3087" width="16.42578125" style="50" customWidth="1"/>
    <col min="3088" max="3088" width="29.7109375" style="50" customWidth="1"/>
    <col min="3089" max="3089" width="29.140625" style="50" customWidth="1"/>
    <col min="3090" max="3090" width="33.5703125" style="50" customWidth="1"/>
    <col min="3091" max="3091" width="25" style="50" customWidth="1"/>
    <col min="3092" max="3092" width="11.7109375" style="50" customWidth="1"/>
    <col min="3093" max="3093" width="17.28515625" style="50" customWidth="1"/>
    <col min="3094" max="3109" width="7.28515625" style="50" customWidth="1"/>
    <col min="3110" max="3111" width="13.7109375" style="50" customWidth="1"/>
    <col min="3112" max="3112" width="20.85546875" style="50" customWidth="1"/>
    <col min="3113" max="3328" width="11.42578125" style="50"/>
    <col min="3329" max="3329" width="13.140625" style="50" customWidth="1"/>
    <col min="3330" max="3330" width="35.28515625" style="50" customWidth="1"/>
    <col min="3331" max="3331" width="12.85546875" style="50" customWidth="1"/>
    <col min="3332" max="3332" width="19.5703125" style="50" customWidth="1"/>
    <col min="3333" max="3333" width="12.28515625" style="50" customWidth="1"/>
    <col min="3334" max="3334" width="21.28515625" style="50" customWidth="1"/>
    <col min="3335" max="3335" width="11.5703125" style="50" customWidth="1"/>
    <col min="3336" max="3336" width="33.140625" style="50" customWidth="1"/>
    <col min="3337" max="3337" width="22.7109375" style="50" customWidth="1"/>
    <col min="3338" max="3338" width="10.7109375" style="50" customWidth="1"/>
    <col min="3339" max="3339" width="27.7109375" style="50" customWidth="1"/>
    <col min="3340" max="3340" width="21.42578125" style="50" customWidth="1"/>
    <col min="3341" max="3341" width="22.140625" style="50" customWidth="1"/>
    <col min="3342" max="3342" width="12.7109375" style="50" customWidth="1"/>
    <col min="3343" max="3343" width="16.42578125" style="50" customWidth="1"/>
    <col min="3344" max="3344" width="29.7109375" style="50" customWidth="1"/>
    <col min="3345" max="3345" width="29.140625" style="50" customWidth="1"/>
    <col min="3346" max="3346" width="33.5703125" style="50" customWidth="1"/>
    <col min="3347" max="3347" width="25" style="50" customWidth="1"/>
    <col min="3348" max="3348" width="11.7109375" style="50" customWidth="1"/>
    <col min="3349" max="3349" width="17.28515625" style="50" customWidth="1"/>
    <col min="3350" max="3365" width="7.28515625" style="50" customWidth="1"/>
    <col min="3366" max="3367" width="13.7109375" style="50" customWidth="1"/>
    <col min="3368" max="3368" width="20.85546875" style="50" customWidth="1"/>
    <col min="3369" max="3584" width="11.42578125" style="50"/>
    <col min="3585" max="3585" width="13.140625" style="50" customWidth="1"/>
    <col min="3586" max="3586" width="35.28515625" style="50" customWidth="1"/>
    <col min="3587" max="3587" width="12.85546875" style="50" customWidth="1"/>
    <col min="3588" max="3588" width="19.5703125" style="50" customWidth="1"/>
    <col min="3589" max="3589" width="12.28515625" style="50" customWidth="1"/>
    <col min="3590" max="3590" width="21.28515625" style="50" customWidth="1"/>
    <col min="3591" max="3591" width="11.5703125" style="50" customWidth="1"/>
    <col min="3592" max="3592" width="33.140625" style="50" customWidth="1"/>
    <col min="3593" max="3593" width="22.7109375" style="50" customWidth="1"/>
    <col min="3594" max="3594" width="10.7109375" style="50" customWidth="1"/>
    <col min="3595" max="3595" width="27.7109375" style="50" customWidth="1"/>
    <col min="3596" max="3596" width="21.42578125" style="50" customWidth="1"/>
    <col min="3597" max="3597" width="22.140625" style="50" customWidth="1"/>
    <col min="3598" max="3598" width="12.7109375" style="50" customWidth="1"/>
    <col min="3599" max="3599" width="16.42578125" style="50" customWidth="1"/>
    <col min="3600" max="3600" width="29.7109375" style="50" customWidth="1"/>
    <col min="3601" max="3601" width="29.140625" style="50" customWidth="1"/>
    <col min="3602" max="3602" width="33.5703125" style="50" customWidth="1"/>
    <col min="3603" max="3603" width="25" style="50" customWidth="1"/>
    <col min="3604" max="3604" width="11.7109375" style="50" customWidth="1"/>
    <col min="3605" max="3605" width="17.28515625" style="50" customWidth="1"/>
    <col min="3606" max="3621" width="7.28515625" style="50" customWidth="1"/>
    <col min="3622" max="3623" width="13.7109375" style="50" customWidth="1"/>
    <col min="3624" max="3624" width="20.85546875" style="50" customWidth="1"/>
    <col min="3625" max="3840" width="11.42578125" style="50"/>
    <col min="3841" max="3841" width="13.140625" style="50" customWidth="1"/>
    <col min="3842" max="3842" width="35.28515625" style="50" customWidth="1"/>
    <col min="3843" max="3843" width="12.85546875" style="50" customWidth="1"/>
    <col min="3844" max="3844" width="19.5703125" style="50" customWidth="1"/>
    <col min="3845" max="3845" width="12.28515625" style="50" customWidth="1"/>
    <col min="3846" max="3846" width="21.28515625" style="50" customWidth="1"/>
    <col min="3847" max="3847" width="11.5703125" style="50" customWidth="1"/>
    <col min="3848" max="3848" width="33.140625" style="50" customWidth="1"/>
    <col min="3849" max="3849" width="22.7109375" style="50" customWidth="1"/>
    <col min="3850" max="3850" width="10.7109375" style="50" customWidth="1"/>
    <col min="3851" max="3851" width="27.7109375" style="50" customWidth="1"/>
    <col min="3852" max="3852" width="21.42578125" style="50" customWidth="1"/>
    <col min="3853" max="3853" width="22.140625" style="50" customWidth="1"/>
    <col min="3854" max="3854" width="12.7109375" style="50" customWidth="1"/>
    <col min="3855" max="3855" width="16.42578125" style="50" customWidth="1"/>
    <col min="3856" max="3856" width="29.7109375" style="50" customWidth="1"/>
    <col min="3857" max="3857" width="29.140625" style="50" customWidth="1"/>
    <col min="3858" max="3858" width="33.5703125" style="50" customWidth="1"/>
    <col min="3859" max="3859" width="25" style="50" customWidth="1"/>
    <col min="3860" max="3860" width="11.7109375" style="50" customWidth="1"/>
    <col min="3861" max="3861" width="17.28515625" style="50" customWidth="1"/>
    <col min="3862" max="3877" width="7.28515625" style="50" customWidth="1"/>
    <col min="3878" max="3879" width="13.7109375" style="50" customWidth="1"/>
    <col min="3880" max="3880" width="20.85546875" style="50" customWidth="1"/>
    <col min="3881" max="4096" width="11.42578125" style="50"/>
    <col min="4097" max="4097" width="13.140625" style="50" customWidth="1"/>
    <col min="4098" max="4098" width="35.28515625" style="50" customWidth="1"/>
    <col min="4099" max="4099" width="12.85546875" style="50" customWidth="1"/>
    <col min="4100" max="4100" width="19.5703125" style="50" customWidth="1"/>
    <col min="4101" max="4101" width="12.28515625" style="50" customWidth="1"/>
    <col min="4102" max="4102" width="21.28515625" style="50" customWidth="1"/>
    <col min="4103" max="4103" width="11.5703125" style="50" customWidth="1"/>
    <col min="4104" max="4104" width="33.140625" style="50" customWidth="1"/>
    <col min="4105" max="4105" width="22.7109375" style="50" customWidth="1"/>
    <col min="4106" max="4106" width="10.7109375" style="50" customWidth="1"/>
    <col min="4107" max="4107" width="27.7109375" style="50" customWidth="1"/>
    <col min="4108" max="4108" width="21.42578125" style="50" customWidth="1"/>
    <col min="4109" max="4109" width="22.140625" style="50" customWidth="1"/>
    <col min="4110" max="4110" width="12.7109375" style="50" customWidth="1"/>
    <col min="4111" max="4111" width="16.42578125" style="50" customWidth="1"/>
    <col min="4112" max="4112" width="29.7109375" style="50" customWidth="1"/>
    <col min="4113" max="4113" width="29.140625" style="50" customWidth="1"/>
    <col min="4114" max="4114" width="33.5703125" style="50" customWidth="1"/>
    <col min="4115" max="4115" width="25" style="50" customWidth="1"/>
    <col min="4116" max="4116" width="11.7109375" style="50" customWidth="1"/>
    <col min="4117" max="4117" width="17.28515625" style="50" customWidth="1"/>
    <col min="4118" max="4133" width="7.28515625" style="50" customWidth="1"/>
    <col min="4134" max="4135" width="13.7109375" style="50" customWidth="1"/>
    <col min="4136" max="4136" width="20.85546875" style="50" customWidth="1"/>
    <col min="4137" max="4352" width="11.42578125" style="50"/>
    <col min="4353" max="4353" width="13.140625" style="50" customWidth="1"/>
    <col min="4354" max="4354" width="35.28515625" style="50" customWidth="1"/>
    <col min="4355" max="4355" width="12.85546875" style="50" customWidth="1"/>
    <col min="4356" max="4356" width="19.5703125" style="50" customWidth="1"/>
    <col min="4357" max="4357" width="12.28515625" style="50" customWidth="1"/>
    <col min="4358" max="4358" width="21.28515625" style="50" customWidth="1"/>
    <col min="4359" max="4359" width="11.5703125" style="50" customWidth="1"/>
    <col min="4360" max="4360" width="33.140625" style="50" customWidth="1"/>
    <col min="4361" max="4361" width="22.7109375" style="50" customWidth="1"/>
    <col min="4362" max="4362" width="10.7109375" style="50" customWidth="1"/>
    <col min="4363" max="4363" width="27.7109375" style="50" customWidth="1"/>
    <col min="4364" max="4364" width="21.42578125" style="50" customWidth="1"/>
    <col min="4365" max="4365" width="22.140625" style="50" customWidth="1"/>
    <col min="4366" max="4366" width="12.7109375" style="50" customWidth="1"/>
    <col min="4367" max="4367" width="16.42578125" style="50" customWidth="1"/>
    <col min="4368" max="4368" width="29.7109375" style="50" customWidth="1"/>
    <col min="4369" max="4369" width="29.140625" style="50" customWidth="1"/>
    <col min="4370" max="4370" width="33.5703125" style="50" customWidth="1"/>
    <col min="4371" max="4371" width="25" style="50" customWidth="1"/>
    <col min="4372" max="4372" width="11.7109375" style="50" customWidth="1"/>
    <col min="4373" max="4373" width="17.28515625" style="50" customWidth="1"/>
    <col min="4374" max="4389" width="7.28515625" style="50" customWidth="1"/>
    <col min="4390" max="4391" width="13.7109375" style="50" customWidth="1"/>
    <col min="4392" max="4392" width="20.85546875" style="50" customWidth="1"/>
    <col min="4393" max="4608" width="11.42578125" style="50"/>
    <col min="4609" max="4609" width="13.140625" style="50" customWidth="1"/>
    <col min="4610" max="4610" width="35.28515625" style="50" customWidth="1"/>
    <col min="4611" max="4611" width="12.85546875" style="50" customWidth="1"/>
    <col min="4612" max="4612" width="19.5703125" style="50" customWidth="1"/>
    <col min="4613" max="4613" width="12.28515625" style="50" customWidth="1"/>
    <col min="4614" max="4614" width="21.28515625" style="50" customWidth="1"/>
    <col min="4615" max="4615" width="11.5703125" style="50" customWidth="1"/>
    <col min="4616" max="4616" width="33.140625" style="50" customWidth="1"/>
    <col min="4617" max="4617" width="22.7109375" style="50" customWidth="1"/>
    <col min="4618" max="4618" width="10.7109375" style="50" customWidth="1"/>
    <col min="4619" max="4619" width="27.7109375" style="50" customWidth="1"/>
    <col min="4620" max="4620" width="21.42578125" style="50" customWidth="1"/>
    <col min="4621" max="4621" width="22.140625" style="50" customWidth="1"/>
    <col min="4622" max="4622" width="12.7109375" style="50" customWidth="1"/>
    <col min="4623" max="4623" width="16.42578125" style="50" customWidth="1"/>
    <col min="4624" max="4624" width="29.7109375" style="50" customWidth="1"/>
    <col min="4625" max="4625" width="29.140625" style="50" customWidth="1"/>
    <col min="4626" max="4626" width="33.5703125" style="50" customWidth="1"/>
    <col min="4627" max="4627" width="25" style="50" customWidth="1"/>
    <col min="4628" max="4628" width="11.7109375" style="50" customWidth="1"/>
    <col min="4629" max="4629" width="17.28515625" style="50" customWidth="1"/>
    <col min="4630" max="4645" width="7.28515625" style="50" customWidth="1"/>
    <col min="4646" max="4647" width="13.7109375" style="50" customWidth="1"/>
    <col min="4648" max="4648" width="20.85546875" style="50" customWidth="1"/>
    <col min="4649" max="4864" width="11.42578125" style="50"/>
    <col min="4865" max="4865" width="13.140625" style="50" customWidth="1"/>
    <col min="4866" max="4866" width="35.28515625" style="50" customWidth="1"/>
    <col min="4867" max="4867" width="12.85546875" style="50" customWidth="1"/>
    <col min="4868" max="4868" width="19.5703125" style="50" customWidth="1"/>
    <col min="4869" max="4869" width="12.28515625" style="50" customWidth="1"/>
    <col min="4870" max="4870" width="21.28515625" style="50" customWidth="1"/>
    <col min="4871" max="4871" width="11.5703125" style="50" customWidth="1"/>
    <col min="4872" max="4872" width="33.140625" style="50" customWidth="1"/>
    <col min="4873" max="4873" width="22.7109375" style="50" customWidth="1"/>
    <col min="4874" max="4874" width="10.7109375" style="50" customWidth="1"/>
    <col min="4875" max="4875" width="27.7109375" style="50" customWidth="1"/>
    <col min="4876" max="4876" width="21.42578125" style="50" customWidth="1"/>
    <col min="4877" max="4877" width="22.140625" style="50" customWidth="1"/>
    <col min="4878" max="4878" width="12.7109375" style="50" customWidth="1"/>
    <col min="4879" max="4879" width="16.42578125" style="50" customWidth="1"/>
    <col min="4880" max="4880" width="29.7109375" style="50" customWidth="1"/>
    <col min="4881" max="4881" width="29.140625" style="50" customWidth="1"/>
    <col min="4882" max="4882" width="33.5703125" style="50" customWidth="1"/>
    <col min="4883" max="4883" width="25" style="50" customWidth="1"/>
    <col min="4884" max="4884" width="11.7109375" style="50" customWidth="1"/>
    <col min="4885" max="4885" width="17.28515625" style="50" customWidth="1"/>
    <col min="4886" max="4901" width="7.28515625" style="50" customWidth="1"/>
    <col min="4902" max="4903" width="13.7109375" style="50" customWidth="1"/>
    <col min="4904" max="4904" width="20.85546875" style="50" customWidth="1"/>
    <col min="4905" max="5120" width="11.42578125" style="50"/>
    <col min="5121" max="5121" width="13.140625" style="50" customWidth="1"/>
    <col min="5122" max="5122" width="35.28515625" style="50" customWidth="1"/>
    <col min="5123" max="5123" width="12.85546875" style="50" customWidth="1"/>
    <col min="5124" max="5124" width="19.5703125" style="50" customWidth="1"/>
    <col min="5125" max="5125" width="12.28515625" style="50" customWidth="1"/>
    <col min="5126" max="5126" width="21.28515625" style="50" customWidth="1"/>
    <col min="5127" max="5127" width="11.5703125" style="50" customWidth="1"/>
    <col min="5128" max="5128" width="33.140625" style="50" customWidth="1"/>
    <col min="5129" max="5129" width="22.7109375" style="50" customWidth="1"/>
    <col min="5130" max="5130" width="10.7109375" style="50" customWidth="1"/>
    <col min="5131" max="5131" width="27.7109375" style="50" customWidth="1"/>
    <col min="5132" max="5132" width="21.42578125" style="50" customWidth="1"/>
    <col min="5133" max="5133" width="22.140625" style="50" customWidth="1"/>
    <col min="5134" max="5134" width="12.7109375" style="50" customWidth="1"/>
    <col min="5135" max="5135" width="16.42578125" style="50" customWidth="1"/>
    <col min="5136" max="5136" width="29.7109375" style="50" customWidth="1"/>
    <col min="5137" max="5137" width="29.140625" style="50" customWidth="1"/>
    <col min="5138" max="5138" width="33.5703125" style="50" customWidth="1"/>
    <col min="5139" max="5139" width="25" style="50" customWidth="1"/>
    <col min="5140" max="5140" width="11.7109375" style="50" customWidth="1"/>
    <col min="5141" max="5141" width="17.28515625" style="50" customWidth="1"/>
    <col min="5142" max="5157" width="7.28515625" style="50" customWidth="1"/>
    <col min="5158" max="5159" width="13.7109375" style="50" customWidth="1"/>
    <col min="5160" max="5160" width="20.85546875" style="50" customWidth="1"/>
    <col min="5161" max="5376" width="11.42578125" style="50"/>
    <col min="5377" max="5377" width="13.140625" style="50" customWidth="1"/>
    <col min="5378" max="5378" width="35.28515625" style="50" customWidth="1"/>
    <col min="5379" max="5379" width="12.85546875" style="50" customWidth="1"/>
    <col min="5380" max="5380" width="19.5703125" style="50" customWidth="1"/>
    <col min="5381" max="5381" width="12.28515625" style="50" customWidth="1"/>
    <col min="5382" max="5382" width="21.28515625" style="50" customWidth="1"/>
    <col min="5383" max="5383" width="11.5703125" style="50" customWidth="1"/>
    <col min="5384" max="5384" width="33.140625" style="50" customWidth="1"/>
    <col min="5385" max="5385" width="22.7109375" style="50" customWidth="1"/>
    <col min="5386" max="5386" width="10.7109375" style="50" customWidth="1"/>
    <col min="5387" max="5387" width="27.7109375" style="50" customWidth="1"/>
    <col min="5388" max="5388" width="21.42578125" style="50" customWidth="1"/>
    <col min="5389" max="5389" width="22.140625" style="50" customWidth="1"/>
    <col min="5390" max="5390" width="12.7109375" style="50" customWidth="1"/>
    <col min="5391" max="5391" width="16.42578125" style="50" customWidth="1"/>
    <col min="5392" max="5392" width="29.7109375" style="50" customWidth="1"/>
    <col min="5393" max="5393" width="29.140625" style="50" customWidth="1"/>
    <col min="5394" max="5394" width="33.5703125" style="50" customWidth="1"/>
    <col min="5395" max="5395" width="25" style="50" customWidth="1"/>
    <col min="5396" max="5396" width="11.7109375" style="50" customWidth="1"/>
    <col min="5397" max="5397" width="17.28515625" style="50" customWidth="1"/>
    <col min="5398" max="5413" width="7.28515625" style="50" customWidth="1"/>
    <col min="5414" max="5415" width="13.7109375" style="50" customWidth="1"/>
    <col min="5416" max="5416" width="20.85546875" style="50" customWidth="1"/>
    <col min="5417" max="5632" width="11.42578125" style="50"/>
    <col min="5633" max="5633" width="13.140625" style="50" customWidth="1"/>
    <col min="5634" max="5634" width="35.28515625" style="50" customWidth="1"/>
    <col min="5635" max="5635" width="12.85546875" style="50" customWidth="1"/>
    <col min="5636" max="5636" width="19.5703125" style="50" customWidth="1"/>
    <col min="5637" max="5637" width="12.28515625" style="50" customWidth="1"/>
    <col min="5638" max="5638" width="21.28515625" style="50" customWidth="1"/>
    <col min="5639" max="5639" width="11.5703125" style="50" customWidth="1"/>
    <col min="5640" max="5640" width="33.140625" style="50" customWidth="1"/>
    <col min="5641" max="5641" width="22.7109375" style="50" customWidth="1"/>
    <col min="5642" max="5642" width="10.7109375" style="50" customWidth="1"/>
    <col min="5643" max="5643" width="27.7109375" style="50" customWidth="1"/>
    <col min="5644" max="5644" width="21.42578125" style="50" customWidth="1"/>
    <col min="5645" max="5645" width="22.140625" style="50" customWidth="1"/>
    <col min="5646" max="5646" width="12.7109375" style="50" customWidth="1"/>
    <col min="5647" max="5647" width="16.42578125" style="50" customWidth="1"/>
    <col min="5648" max="5648" width="29.7109375" style="50" customWidth="1"/>
    <col min="5649" max="5649" width="29.140625" style="50" customWidth="1"/>
    <col min="5650" max="5650" width="33.5703125" style="50" customWidth="1"/>
    <col min="5651" max="5651" width="25" style="50" customWidth="1"/>
    <col min="5652" max="5652" width="11.7109375" style="50" customWidth="1"/>
    <col min="5653" max="5653" width="17.28515625" style="50" customWidth="1"/>
    <col min="5654" max="5669" width="7.28515625" style="50" customWidth="1"/>
    <col min="5670" max="5671" width="13.7109375" style="50" customWidth="1"/>
    <col min="5672" max="5672" width="20.85546875" style="50" customWidth="1"/>
    <col min="5673" max="5888" width="11.42578125" style="50"/>
    <col min="5889" max="5889" width="13.140625" style="50" customWidth="1"/>
    <col min="5890" max="5890" width="35.28515625" style="50" customWidth="1"/>
    <col min="5891" max="5891" width="12.85546875" style="50" customWidth="1"/>
    <col min="5892" max="5892" width="19.5703125" style="50" customWidth="1"/>
    <col min="5893" max="5893" width="12.28515625" style="50" customWidth="1"/>
    <col min="5894" max="5894" width="21.28515625" style="50" customWidth="1"/>
    <col min="5895" max="5895" width="11.5703125" style="50" customWidth="1"/>
    <col min="5896" max="5896" width="33.140625" style="50" customWidth="1"/>
    <col min="5897" max="5897" width="22.7109375" style="50" customWidth="1"/>
    <col min="5898" max="5898" width="10.7109375" style="50" customWidth="1"/>
    <col min="5899" max="5899" width="27.7109375" style="50" customWidth="1"/>
    <col min="5900" max="5900" width="21.42578125" style="50" customWidth="1"/>
    <col min="5901" max="5901" width="22.140625" style="50" customWidth="1"/>
    <col min="5902" max="5902" width="12.7109375" style="50" customWidth="1"/>
    <col min="5903" max="5903" width="16.42578125" style="50" customWidth="1"/>
    <col min="5904" max="5904" width="29.7109375" style="50" customWidth="1"/>
    <col min="5905" max="5905" width="29.140625" style="50" customWidth="1"/>
    <col min="5906" max="5906" width="33.5703125" style="50" customWidth="1"/>
    <col min="5907" max="5907" width="25" style="50" customWidth="1"/>
    <col min="5908" max="5908" width="11.7109375" style="50" customWidth="1"/>
    <col min="5909" max="5909" width="17.28515625" style="50" customWidth="1"/>
    <col min="5910" max="5925" width="7.28515625" style="50" customWidth="1"/>
    <col min="5926" max="5927" width="13.7109375" style="50" customWidth="1"/>
    <col min="5928" max="5928" width="20.85546875" style="50" customWidth="1"/>
    <col min="5929" max="6144" width="11.42578125" style="50"/>
    <col min="6145" max="6145" width="13.140625" style="50" customWidth="1"/>
    <col min="6146" max="6146" width="35.28515625" style="50" customWidth="1"/>
    <col min="6147" max="6147" width="12.85546875" style="50" customWidth="1"/>
    <col min="6148" max="6148" width="19.5703125" style="50" customWidth="1"/>
    <col min="6149" max="6149" width="12.28515625" style="50" customWidth="1"/>
    <col min="6150" max="6150" width="21.28515625" style="50" customWidth="1"/>
    <col min="6151" max="6151" width="11.5703125" style="50" customWidth="1"/>
    <col min="6152" max="6152" width="33.140625" style="50" customWidth="1"/>
    <col min="6153" max="6153" width="22.7109375" style="50" customWidth="1"/>
    <col min="6154" max="6154" width="10.7109375" style="50" customWidth="1"/>
    <col min="6155" max="6155" width="27.7109375" style="50" customWidth="1"/>
    <col min="6156" max="6156" width="21.42578125" style="50" customWidth="1"/>
    <col min="6157" max="6157" width="22.140625" style="50" customWidth="1"/>
    <col min="6158" max="6158" width="12.7109375" style="50" customWidth="1"/>
    <col min="6159" max="6159" width="16.42578125" style="50" customWidth="1"/>
    <col min="6160" max="6160" width="29.7109375" style="50" customWidth="1"/>
    <col min="6161" max="6161" width="29.140625" style="50" customWidth="1"/>
    <col min="6162" max="6162" width="33.5703125" style="50" customWidth="1"/>
    <col min="6163" max="6163" width="25" style="50" customWidth="1"/>
    <col min="6164" max="6164" width="11.7109375" style="50" customWidth="1"/>
    <col min="6165" max="6165" width="17.28515625" style="50" customWidth="1"/>
    <col min="6166" max="6181" width="7.28515625" style="50" customWidth="1"/>
    <col min="6182" max="6183" width="13.7109375" style="50" customWidth="1"/>
    <col min="6184" max="6184" width="20.85546875" style="50" customWidth="1"/>
    <col min="6185" max="6400" width="11.42578125" style="50"/>
    <col min="6401" max="6401" width="13.140625" style="50" customWidth="1"/>
    <col min="6402" max="6402" width="35.28515625" style="50" customWidth="1"/>
    <col min="6403" max="6403" width="12.85546875" style="50" customWidth="1"/>
    <col min="6404" max="6404" width="19.5703125" style="50" customWidth="1"/>
    <col min="6405" max="6405" width="12.28515625" style="50" customWidth="1"/>
    <col min="6406" max="6406" width="21.28515625" style="50" customWidth="1"/>
    <col min="6407" max="6407" width="11.5703125" style="50" customWidth="1"/>
    <col min="6408" max="6408" width="33.140625" style="50" customWidth="1"/>
    <col min="6409" max="6409" width="22.7109375" style="50" customWidth="1"/>
    <col min="6410" max="6410" width="10.7109375" style="50" customWidth="1"/>
    <col min="6411" max="6411" width="27.7109375" style="50" customWidth="1"/>
    <col min="6412" max="6412" width="21.42578125" style="50" customWidth="1"/>
    <col min="6413" max="6413" width="22.140625" style="50" customWidth="1"/>
    <col min="6414" max="6414" width="12.7109375" style="50" customWidth="1"/>
    <col min="6415" max="6415" width="16.42578125" style="50" customWidth="1"/>
    <col min="6416" max="6416" width="29.7109375" style="50" customWidth="1"/>
    <col min="6417" max="6417" width="29.140625" style="50" customWidth="1"/>
    <col min="6418" max="6418" width="33.5703125" style="50" customWidth="1"/>
    <col min="6419" max="6419" width="25" style="50" customWidth="1"/>
    <col min="6420" max="6420" width="11.7109375" style="50" customWidth="1"/>
    <col min="6421" max="6421" width="17.28515625" style="50" customWidth="1"/>
    <col min="6422" max="6437" width="7.28515625" style="50" customWidth="1"/>
    <col min="6438" max="6439" width="13.7109375" style="50" customWidth="1"/>
    <col min="6440" max="6440" width="20.85546875" style="50" customWidth="1"/>
    <col min="6441" max="6656" width="11.42578125" style="50"/>
    <col min="6657" max="6657" width="13.140625" style="50" customWidth="1"/>
    <col min="6658" max="6658" width="35.28515625" style="50" customWidth="1"/>
    <col min="6659" max="6659" width="12.85546875" style="50" customWidth="1"/>
    <col min="6660" max="6660" width="19.5703125" style="50" customWidth="1"/>
    <col min="6661" max="6661" width="12.28515625" style="50" customWidth="1"/>
    <col min="6662" max="6662" width="21.28515625" style="50" customWidth="1"/>
    <col min="6663" max="6663" width="11.5703125" style="50" customWidth="1"/>
    <col min="6664" max="6664" width="33.140625" style="50" customWidth="1"/>
    <col min="6665" max="6665" width="22.7109375" style="50" customWidth="1"/>
    <col min="6666" max="6666" width="10.7109375" style="50" customWidth="1"/>
    <col min="6667" max="6667" width="27.7109375" style="50" customWidth="1"/>
    <col min="6668" max="6668" width="21.42578125" style="50" customWidth="1"/>
    <col min="6669" max="6669" width="22.140625" style="50" customWidth="1"/>
    <col min="6670" max="6670" width="12.7109375" style="50" customWidth="1"/>
    <col min="6671" max="6671" width="16.42578125" style="50" customWidth="1"/>
    <col min="6672" max="6672" width="29.7109375" style="50" customWidth="1"/>
    <col min="6673" max="6673" width="29.140625" style="50" customWidth="1"/>
    <col min="6674" max="6674" width="33.5703125" style="50" customWidth="1"/>
    <col min="6675" max="6675" width="25" style="50" customWidth="1"/>
    <col min="6676" max="6676" width="11.7109375" style="50" customWidth="1"/>
    <col min="6677" max="6677" width="17.28515625" style="50" customWidth="1"/>
    <col min="6678" max="6693" width="7.28515625" style="50" customWidth="1"/>
    <col min="6694" max="6695" width="13.7109375" style="50" customWidth="1"/>
    <col min="6696" max="6696" width="20.85546875" style="50" customWidth="1"/>
    <col min="6697" max="6912" width="11.42578125" style="50"/>
    <col min="6913" max="6913" width="13.140625" style="50" customWidth="1"/>
    <col min="6914" max="6914" width="35.28515625" style="50" customWidth="1"/>
    <col min="6915" max="6915" width="12.85546875" style="50" customWidth="1"/>
    <col min="6916" max="6916" width="19.5703125" style="50" customWidth="1"/>
    <col min="6917" max="6917" width="12.28515625" style="50" customWidth="1"/>
    <col min="6918" max="6918" width="21.28515625" style="50" customWidth="1"/>
    <col min="6919" max="6919" width="11.5703125" style="50" customWidth="1"/>
    <col min="6920" max="6920" width="33.140625" style="50" customWidth="1"/>
    <col min="6921" max="6921" width="22.7109375" style="50" customWidth="1"/>
    <col min="6922" max="6922" width="10.7109375" style="50" customWidth="1"/>
    <col min="6923" max="6923" width="27.7109375" style="50" customWidth="1"/>
    <col min="6924" max="6924" width="21.42578125" style="50" customWidth="1"/>
    <col min="6925" max="6925" width="22.140625" style="50" customWidth="1"/>
    <col min="6926" max="6926" width="12.7109375" style="50" customWidth="1"/>
    <col min="6927" max="6927" width="16.42578125" style="50" customWidth="1"/>
    <col min="6928" max="6928" width="29.7109375" style="50" customWidth="1"/>
    <col min="6929" max="6929" width="29.140625" style="50" customWidth="1"/>
    <col min="6930" max="6930" width="33.5703125" style="50" customWidth="1"/>
    <col min="6931" max="6931" width="25" style="50" customWidth="1"/>
    <col min="6932" max="6932" width="11.7109375" style="50" customWidth="1"/>
    <col min="6933" max="6933" width="17.28515625" style="50" customWidth="1"/>
    <col min="6934" max="6949" width="7.28515625" style="50" customWidth="1"/>
    <col min="6950" max="6951" width="13.7109375" style="50" customWidth="1"/>
    <col min="6952" max="6952" width="20.85546875" style="50" customWidth="1"/>
    <col min="6953" max="7168" width="11.42578125" style="50"/>
    <col min="7169" max="7169" width="13.140625" style="50" customWidth="1"/>
    <col min="7170" max="7170" width="35.28515625" style="50" customWidth="1"/>
    <col min="7171" max="7171" width="12.85546875" style="50" customWidth="1"/>
    <col min="7172" max="7172" width="19.5703125" style="50" customWidth="1"/>
    <col min="7173" max="7173" width="12.28515625" style="50" customWidth="1"/>
    <col min="7174" max="7174" width="21.28515625" style="50" customWidth="1"/>
    <col min="7175" max="7175" width="11.5703125" style="50" customWidth="1"/>
    <col min="7176" max="7176" width="33.140625" style="50" customWidth="1"/>
    <col min="7177" max="7177" width="22.7109375" style="50" customWidth="1"/>
    <col min="7178" max="7178" width="10.7109375" style="50" customWidth="1"/>
    <col min="7179" max="7179" width="27.7109375" style="50" customWidth="1"/>
    <col min="7180" max="7180" width="21.42578125" style="50" customWidth="1"/>
    <col min="7181" max="7181" width="22.140625" style="50" customWidth="1"/>
    <col min="7182" max="7182" width="12.7109375" style="50" customWidth="1"/>
    <col min="7183" max="7183" width="16.42578125" style="50" customWidth="1"/>
    <col min="7184" max="7184" width="29.7109375" style="50" customWidth="1"/>
    <col min="7185" max="7185" width="29.140625" style="50" customWidth="1"/>
    <col min="7186" max="7186" width="33.5703125" style="50" customWidth="1"/>
    <col min="7187" max="7187" width="25" style="50" customWidth="1"/>
    <col min="7188" max="7188" width="11.7109375" style="50" customWidth="1"/>
    <col min="7189" max="7189" width="17.28515625" style="50" customWidth="1"/>
    <col min="7190" max="7205" width="7.28515625" style="50" customWidth="1"/>
    <col min="7206" max="7207" width="13.7109375" style="50" customWidth="1"/>
    <col min="7208" max="7208" width="20.85546875" style="50" customWidth="1"/>
    <col min="7209" max="7424" width="11.42578125" style="50"/>
    <col min="7425" max="7425" width="13.140625" style="50" customWidth="1"/>
    <col min="7426" max="7426" width="35.28515625" style="50" customWidth="1"/>
    <col min="7427" max="7427" width="12.85546875" style="50" customWidth="1"/>
    <col min="7428" max="7428" width="19.5703125" style="50" customWidth="1"/>
    <col min="7429" max="7429" width="12.28515625" style="50" customWidth="1"/>
    <col min="7430" max="7430" width="21.28515625" style="50" customWidth="1"/>
    <col min="7431" max="7431" width="11.5703125" style="50" customWidth="1"/>
    <col min="7432" max="7432" width="33.140625" style="50" customWidth="1"/>
    <col min="7433" max="7433" width="22.7109375" style="50" customWidth="1"/>
    <col min="7434" max="7434" width="10.7109375" style="50" customWidth="1"/>
    <col min="7435" max="7435" width="27.7109375" style="50" customWidth="1"/>
    <col min="7436" max="7436" width="21.42578125" style="50" customWidth="1"/>
    <col min="7437" max="7437" width="22.140625" style="50" customWidth="1"/>
    <col min="7438" max="7438" width="12.7109375" style="50" customWidth="1"/>
    <col min="7439" max="7439" width="16.42578125" style="50" customWidth="1"/>
    <col min="7440" max="7440" width="29.7109375" style="50" customWidth="1"/>
    <col min="7441" max="7441" width="29.140625" style="50" customWidth="1"/>
    <col min="7442" max="7442" width="33.5703125" style="50" customWidth="1"/>
    <col min="7443" max="7443" width="25" style="50" customWidth="1"/>
    <col min="7444" max="7444" width="11.7109375" style="50" customWidth="1"/>
    <col min="7445" max="7445" width="17.28515625" style="50" customWidth="1"/>
    <col min="7446" max="7461" width="7.28515625" style="50" customWidth="1"/>
    <col min="7462" max="7463" width="13.7109375" style="50" customWidth="1"/>
    <col min="7464" max="7464" width="20.85546875" style="50" customWidth="1"/>
    <col min="7465" max="7680" width="11.42578125" style="50"/>
    <col min="7681" max="7681" width="13.140625" style="50" customWidth="1"/>
    <col min="7682" max="7682" width="35.28515625" style="50" customWidth="1"/>
    <col min="7683" max="7683" width="12.85546875" style="50" customWidth="1"/>
    <col min="7684" max="7684" width="19.5703125" style="50" customWidth="1"/>
    <col min="7685" max="7685" width="12.28515625" style="50" customWidth="1"/>
    <col min="7686" max="7686" width="21.28515625" style="50" customWidth="1"/>
    <col min="7687" max="7687" width="11.5703125" style="50" customWidth="1"/>
    <col min="7688" max="7688" width="33.140625" style="50" customWidth="1"/>
    <col min="7689" max="7689" width="22.7109375" style="50" customWidth="1"/>
    <col min="7690" max="7690" width="10.7109375" style="50" customWidth="1"/>
    <col min="7691" max="7691" width="27.7109375" style="50" customWidth="1"/>
    <col min="7692" max="7692" width="21.42578125" style="50" customWidth="1"/>
    <col min="7693" max="7693" width="22.140625" style="50" customWidth="1"/>
    <col min="7694" max="7694" width="12.7109375" style="50" customWidth="1"/>
    <col min="7695" max="7695" width="16.42578125" style="50" customWidth="1"/>
    <col min="7696" max="7696" width="29.7109375" style="50" customWidth="1"/>
    <col min="7697" max="7697" width="29.140625" style="50" customWidth="1"/>
    <col min="7698" max="7698" width="33.5703125" style="50" customWidth="1"/>
    <col min="7699" max="7699" width="25" style="50" customWidth="1"/>
    <col min="7700" max="7700" width="11.7109375" style="50" customWidth="1"/>
    <col min="7701" max="7701" width="17.28515625" style="50" customWidth="1"/>
    <col min="7702" max="7717" width="7.28515625" style="50" customWidth="1"/>
    <col min="7718" max="7719" width="13.7109375" style="50" customWidth="1"/>
    <col min="7720" max="7720" width="20.85546875" style="50" customWidth="1"/>
    <col min="7721" max="7936" width="11.42578125" style="50"/>
    <col min="7937" max="7937" width="13.140625" style="50" customWidth="1"/>
    <col min="7938" max="7938" width="35.28515625" style="50" customWidth="1"/>
    <col min="7939" max="7939" width="12.85546875" style="50" customWidth="1"/>
    <col min="7940" max="7940" width="19.5703125" style="50" customWidth="1"/>
    <col min="7941" max="7941" width="12.28515625" style="50" customWidth="1"/>
    <col min="7942" max="7942" width="21.28515625" style="50" customWidth="1"/>
    <col min="7943" max="7943" width="11.5703125" style="50" customWidth="1"/>
    <col min="7944" max="7944" width="33.140625" style="50" customWidth="1"/>
    <col min="7945" max="7945" width="22.7109375" style="50" customWidth="1"/>
    <col min="7946" max="7946" width="10.7109375" style="50" customWidth="1"/>
    <col min="7947" max="7947" width="27.7109375" style="50" customWidth="1"/>
    <col min="7948" max="7948" width="21.42578125" style="50" customWidth="1"/>
    <col min="7949" max="7949" width="22.140625" style="50" customWidth="1"/>
    <col min="7950" max="7950" width="12.7109375" style="50" customWidth="1"/>
    <col min="7951" max="7951" width="16.42578125" style="50" customWidth="1"/>
    <col min="7952" max="7952" width="29.7109375" style="50" customWidth="1"/>
    <col min="7953" max="7953" width="29.140625" style="50" customWidth="1"/>
    <col min="7954" max="7954" width="33.5703125" style="50" customWidth="1"/>
    <col min="7955" max="7955" width="25" style="50" customWidth="1"/>
    <col min="7956" max="7956" width="11.7109375" style="50" customWidth="1"/>
    <col min="7957" max="7957" width="17.28515625" style="50" customWidth="1"/>
    <col min="7958" max="7973" width="7.28515625" style="50" customWidth="1"/>
    <col min="7974" max="7975" width="13.7109375" style="50" customWidth="1"/>
    <col min="7976" max="7976" width="20.85546875" style="50" customWidth="1"/>
    <col min="7977" max="8192" width="11.42578125" style="50"/>
    <col min="8193" max="8193" width="13.140625" style="50" customWidth="1"/>
    <col min="8194" max="8194" width="35.28515625" style="50" customWidth="1"/>
    <col min="8195" max="8195" width="12.85546875" style="50" customWidth="1"/>
    <col min="8196" max="8196" width="19.5703125" style="50" customWidth="1"/>
    <col min="8197" max="8197" width="12.28515625" style="50" customWidth="1"/>
    <col min="8198" max="8198" width="21.28515625" style="50" customWidth="1"/>
    <col min="8199" max="8199" width="11.5703125" style="50" customWidth="1"/>
    <col min="8200" max="8200" width="33.140625" style="50" customWidth="1"/>
    <col min="8201" max="8201" width="22.7109375" style="50" customWidth="1"/>
    <col min="8202" max="8202" width="10.7109375" style="50" customWidth="1"/>
    <col min="8203" max="8203" width="27.7109375" style="50" customWidth="1"/>
    <col min="8204" max="8204" width="21.42578125" style="50" customWidth="1"/>
    <col min="8205" max="8205" width="22.140625" style="50" customWidth="1"/>
    <col min="8206" max="8206" width="12.7109375" style="50" customWidth="1"/>
    <col min="8207" max="8207" width="16.42578125" style="50" customWidth="1"/>
    <col min="8208" max="8208" width="29.7109375" style="50" customWidth="1"/>
    <col min="8209" max="8209" width="29.140625" style="50" customWidth="1"/>
    <col min="8210" max="8210" width="33.5703125" style="50" customWidth="1"/>
    <col min="8211" max="8211" width="25" style="50" customWidth="1"/>
    <col min="8212" max="8212" width="11.7109375" style="50" customWidth="1"/>
    <col min="8213" max="8213" width="17.28515625" style="50" customWidth="1"/>
    <col min="8214" max="8229" width="7.28515625" style="50" customWidth="1"/>
    <col min="8230" max="8231" width="13.7109375" style="50" customWidth="1"/>
    <col min="8232" max="8232" width="20.85546875" style="50" customWidth="1"/>
    <col min="8233" max="8448" width="11.42578125" style="50"/>
    <col min="8449" max="8449" width="13.140625" style="50" customWidth="1"/>
    <col min="8450" max="8450" width="35.28515625" style="50" customWidth="1"/>
    <col min="8451" max="8451" width="12.85546875" style="50" customWidth="1"/>
    <col min="8452" max="8452" width="19.5703125" style="50" customWidth="1"/>
    <col min="8453" max="8453" width="12.28515625" style="50" customWidth="1"/>
    <col min="8454" max="8454" width="21.28515625" style="50" customWidth="1"/>
    <col min="8455" max="8455" width="11.5703125" style="50" customWidth="1"/>
    <col min="8456" max="8456" width="33.140625" style="50" customWidth="1"/>
    <col min="8457" max="8457" width="22.7109375" style="50" customWidth="1"/>
    <col min="8458" max="8458" width="10.7109375" style="50" customWidth="1"/>
    <col min="8459" max="8459" width="27.7109375" style="50" customWidth="1"/>
    <col min="8460" max="8460" width="21.42578125" style="50" customWidth="1"/>
    <col min="8461" max="8461" width="22.140625" style="50" customWidth="1"/>
    <col min="8462" max="8462" width="12.7109375" style="50" customWidth="1"/>
    <col min="8463" max="8463" width="16.42578125" style="50" customWidth="1"/>
    <col min="8464" max="8464" width="29.7109375" style="50" customWidth="1"/>
    <col min="8465" max="8465" width="29.140625" style="50" customWidth="1"/>
    <col min="8466" max="8466" width="33.5703125" style="50" customWidth="1"/>
    <col min="8467" max="8467" width="25" style="50" customWidth="1"/>
    <col min="8468" max="8468" width="11.7109375" style="50" customWidth="1"/>
    <col min="8469" max="8469" width="17.28515625" style="50" customWidth="1"/>
    <col min="8470" max="8485" width="7.28515625" style="50" customWidth="1"/>
    <col min="8486" max="8487" width="13.7109375" style="50" customWidth="1"/>
    <col min="8488" max="8488" width="20.85546875" style="50" customWidth="1"/>
    <col min="8489" max="8704" width="11.42578125" style="50"/>
    <col min="8705" max="8705" width="13.140625" style="50" customWidth="1"/>
    <col min="8706" max="8706" width="35.28515625" style="50" customWidth="1"/>
    <col min="8707" max="8707" width="12.85546875" style="50" customWidth="1"/>
    <col min="8708" max="8708" width="19.5703125" style="50" customWidth="1"/>
    <col min="8709" max="8709" width="12.28515625" style="50" customWidth="1"/>
    <col min="8710" max="8710" width="21.28515625" style="50" customWidth="1"/>
    <col min="8711" max="8711" width="11.5703125" style="50" customWidth="1"/>
    <col min="8712" max="8712" width="33.140625" style="50" customWidth="1"/>
    <col min="8713" max="8713" width="22.7109375" style="50" customWidth="1"/>
    <col min="8714" max="8714" width="10.7109375" style="50" customWidth="1"/>
    <col min="8715" max="8715" width="27.7109375" style="50" customWidth="1"/>
    <col min="8716" max="8716" width="21.42578125" style="50" customWidth="1"/>
    <col min="8717" max="8717" width="22.140625" style="50" customWidth="1"/>
    <col min="8718" max="8718" width="12.7109375" style="50" customWidth="1"/>
    <col min="8719" max="8719" width="16.42578125" style="50" customWidth="1"/>
    <col min="8720" max="8720" width="29.7109375" style="50" customWidth="1"/>
    <col min="8721" max="8721" width="29.140625" style="50" customWidth="1"/>
    <col min="8722" max="8722" width="33.5703125" style="50" customWidth="1"/>
    <col min="8723" max="8723" width="25" style="50" customWidth="1"/>
    <col min="8724" max="8724" width="11.7109375" style="50" customWidth="1"/>
    <col min="8725" max="8725" width="17.28515625" style="50" customWidth="1"/>
    <col min="8726" max="8741" width="7.28515625" style="50" customWidth="1"/>
    <col min="8742" max="8743" width="13.7109375" style="50" customWidth="1"/>
    <col min="8744" max="8744" width="20.85546875" style="50" customWidth="1"/>
    <col min="8745" max="8960" width="11.42578125" style="50"/>
    <col min="8961" max="8961" width="13.140625" style="50" customWidth="1"/>
    <col min="8962" max="8962" width="35.28515625" style="50" customWidth="1"/>
    <col min="8963" max="8963" width="12.85546875" style="50" customWidth="1"/>
    <col min="8964" max="8964" width="19.5703125" style="50" customWidth="1"/>
    <col min="8965" max="8965" width="12.28515625" style="50" customWidth="1"/>
    <col min="8966" max="8966" width="21.28515625" style="50" customWidth="1"/>
    <col min="8967" max="8967" width="11.5703125" style="50" customWidth="1"/>
    <col min="8968" max="8968" width="33.140625" style="50" customWidth="1"/>
    <col min="8969" max="8969" width="22.7109375" style="50" customWidth="1"/>
    <col min="8970" max="8970" width="10.7109375" style="50" customWidth="1"/>
    <col min="8971" max="8971" width="27.7109375" style="50" customWidth="1"/>
    <col min="8972" max="8972" width="21.42578125" style="50" customWidth="1"/>
    <col min="8973" max="8973" width="22.140625" style="50" customWidth="1"/>
    <col min="8974" max="8974" width="12.7109375" style="50" customWidth="1"/>
    <col min="8975" max="8975" width="16.42578125" style="50" customWidth="1"/>
    <col min="8976" max="8976" width="29.7109375" style="50" customWidth="1"/>
    <col min="8977" max="8977" width="29.140625" style="50" customWidth="1"/>
    <col min="8978" max="8978" width="33.5703125" style="50" customWidth="1"/>
    <col min="8979" max="8979" width="25" style="50" customWidth="1"/>
    <col min="8980" max="8980" width="11.7109375" style="50" customWidth="1"/>
    <col min="8981" max="8981" width="17.28515625" style="50" customWidth="1"/>
    <col min="8982" max="8997" width="7.28515625" style="50" customWidth="1"/>
    <col min="8998" max="8999" width="13.7109375" style="50" customWidth="1"/>
    <col min="9000" max="9000" width="20.85546875" style="50" customWidth="1"/>
    <col min="9001" max="9216" width="11.42578125" style="50"/>
    <col min="9217" max="9217" width="13.140625" style="50" customWidth="1"/>
    <col min="9218" max="9218" width="35.28515625" style="50" customWidth="1"/>
    <col min="9219" max="9219" width="12.85546875" style="50" customWidth="1"/>
    <col min="9220" max="9220" width="19.5703125" style="50" customWidth="1"/>
    <col min="9221" max="9221" width="12.28515625" style="50" customWidth="1"/>
    <col min="9222" max="9222" width="21.28515625" style="50" customWidth="1"/>
    <col min="9223" max="9223" width="11.5703125" style="50" customWidth="1"/>
    <col min="9224" max="9224" width="33.140625" style="50" customWidth="1"/>
    <col min="9225" max="9225" width="22.7109375" style="50" customWidth="1"/>
    <col min="9226" max="9226" width="10.7109375" style="50" customWidth="1"/>
    <col min="9227" max="9227" width="27.7109375" style="50" customWidth="1"/>
    <col min="9228" max="9228" width="21.42578125" style="50" customWidth="1"/>
    <col min="9229" max="9229" width="22.140625" style="50" customWidth="1"/>
    <col min="9230" max="9230" width="12.7109375" style="50" customWidth="1"/>
    <col min="9231" max="9231" width="16.42578125" style="50" customWidth="1"/>
    <col min="9232" max="9232" width="29.7109375" style="50" customWidth="1"/>
    <col min="9233" max="9233" width="29.140625" style="50" customWidth="1"/>
    <col min="9234" max="9234" width="33.5703125" style="50" customWidth="1"/>
    <col min="9235" max="9235" width="25" style="50" customWidth="1"/>
    <col min="9236" max="9236" width="11.7109375" style="50" customWidth="1"/>
    <col min="9237" max="9237" width="17.28515625" style="50" customWidth="1"/>
    <col min="9238" max="9253" width="7.28515625" style="50" customWidth="1"/>
    <col min="9254" max="9255" width="13.7109375" style="50" customWidth="1"/>
    <col min="9256" max="9256" width="20.85546875" style="50" customWidth="1"/>
    <col min="9257" max="9472" width="11.42578125" style="50"/>
    <col min="9473" max="9473" width="13.140625" style="50" customWidth="1"/>
    <col min="9474" max="9474" width="35.28515625" style="50" customWidth="1"/>
    <col min="9475" max="9475" width="12.85546875" style="50" customWidth="1"/>
    <col min="9476" max="9476" width="19.5703125" style="50" customWidth="1"/>
    <col min="9477" max="9477" width="12.28515625" style="50" customWidth="1"/>
    <col min="9478" max="9478" width="21.28515625" style="50" customWidth="1"/>
    <col min="9479" max="9479" width="11.5703125" style="50" customWidth="1"/>
    <col min="9480" max="9480" width="33.140625" style="50" customWidth="1"/>
    <col min="9481" max="9481" width="22.7109375" style="50" customWidth="1"/>
    <col min="9482" max="9482" width="10.7109375" style="50" customWidth="1"/>
    <col min="9483" max="9483" width="27.7109375" style="50" customWidth="1"/>
    <col min="9484" max="9484" width="21.42578125" style="50" customWidth="1"/>
    <col min="9485" max="9485" width="22.140625" style="50" customWidth="1"/>
    <col min="9486" max="9486" width="12.7109375" style="50" customWidth="1"/>
    <col min="9487" max="9487" width="16.42578125" style="50" customWidth="1"/>
    <col min="9488" max="9488" width="29.7109375" style="50" customWidth="1"/>
    <col min="9489" max="9489" width="29.140625" style="50" customWidth="1"/>
    <col min="9490" max="9490" width="33.5703125" style="50" customWidth="1"/>
    <col min="9491" max="9491" width="25" style="50" customWidth="1"/>
    <col min="9492" max="9492" width="11.7109375" style="50" customWidth="1"/>
    <col min="9493" max="9493" width="17.28515625" style="50" customWidth="1"/>
    <col min="9494" max="9509" width="7.28515625" style="50" customWidth="1"/>
    <col min="9510" max="9511" width="13.7109375" style="50" customWidth="1"/>
    <col min="9512" max="9512" width="20.85546875" style="50" customWidth="1"/>
    <col min="9513" max="9728" width="11.42578125" style="50"/>
    <col min="9729" max="9729" width="13.140625" style="50" customWidth="1"/>
    <col min="9730" max="9730" width="35.28515625" style="50" customWidth="1"/>
    <col min="9731" max="9731" width="12.85546875" style="50" customWidth="1"/>
    <col min="9732" max="9732" width="19.5703125" style="50" customWidth="1"/>
    <col min="9733" max="9733" width="12.28515625" style="50" customWidth="1"/>
    <col min="9734" max="9734" width="21.28515625" style="50" customWidth="1"/>
    <col min="9735" max="9735" width="11.5703125" style="50" customWidth="1"/>
    <col min="9736" max="9736" width="33.140625" style="50" customWidth="1"/>
    <col min="9737" max="9737" width="22.7109375" style="50" customWidth="1"/>
    <col min="9738" max="9738" width="10.7109375" style="50" customWidth="1"/>
    <col min="9739" max="9739" width="27.7109375" style="50" customWidth="1"/>
    <col min="9740" max="9740" width="21.42578125" style="50" customWidth="1"/>
    <col min="9741" max="9741" width="22.140625" style="50" customWidth="1"/>
    <col min="9742" max="9742" width="12.7109375" style="50" customWidth="1"/>
    <col min="9743" max="9743" width="16.42578125" style="50" customWidth="1"/>
    <col min="9744" max="9744" width="29.7109375" style="50" customWidth="1"/>
    <col min="9745" max="9745" width="29.140625" style="50" customWidth="1"/>
    <col min="9746" max="9746" width="33.5703125" style="50" customWidth="1"/>
    <col min="9747" max="9747" width="25" style="50" customWidth="1"/>
    <col min="9748" max="9748" width="11.7109375" style="50" customWidth="1"/>
    <col min="9749" max="9749" width="17.28515625" style="50" customWidth="1"/>
    <col min="9750" max="9765" width="7.28515625" style="50" customWidth="1"/>
    <col min="9766" max="9767" width="13.7109375" style="50" customWidth="1"/>
    <col min="9768" max="9768" width="20.85546875" style="50" customWidth="1"/>
    <col min="9769" max="9984" width="11.42578125" style="50"/>
    <col min="9985" max="9985" width="13.140625" style="50" customWidth="1"/>
    <col min="9986" max="9986" width="35.28515625" style="50" customWidth="1"/>
    <col min="9987" max="9987" width="12.85546875" style="50" customWidth="1"/>
    <col min="9988" max="9988" width="19.5703125" style="50" customWidth="1"/>
    <col min="9989" max="9989" width="12.28515625" style="50" customWidth="1"/>
    <col min="9990" max="9990" width="21.28515625" style="50" customWidth="1"/>
    <col min="9991" max="9991" width="11.5703125" style="50" customWidth="1"/>
    <col min="9992" max="9992" width="33.140625" style="50" customWidth="1"/>
    <col min="9993" max="9993" width="22.7109375" style="50" customWidth="1"/>
    <col min="9994" max="9994" width="10.7109375" style="50" customWidth="1"/>
    <col min="9995" max="9995" width="27.7109375" style="50" customWidth="1"/>
    <col min="9996" max="9996" width="21.42578125" style="50" customWidth="1"/>
    <col min="9997" max="9997" width="22.140625" style="50" customWidth="1"/>
    <col min="9998" max="9998" width="12.7109375" style="50" customWidth="1"/>
    <col min="9999" max="9999" width="16.42578125" style="50" customWidth="1"/>
    <col min="10000" max="10000" width="29.7109375" style="50" customWidth="1"/>
    <col min="10001" max="10001" width="29.140625" style="50" customWidth="1"/>
    <col min="10002" max="10002" width="33.5703125" style="50" customWidth="1"/>
    <col min="10003" max="10003" width="25" style="50" customWidth="1"/>
    <col min="10004" max="10004" width="11.7109375" style="50" customWidth="1"/>
    <col min="10005" max="10005" width="17.28515625" style="50" customWidth="1"/>
    <col min="10006" max="10021" width="7.28515625" style="50" customWidth="1"/>
    <col min="10022" max="10023" width="13.7109375" style="50" customWidth="1"/>
    <col min="10024" max="10024" width="20.85546875" style="50" customWidth="1"/>
    <col min="10025" max="10240" width="11.42578125" style="50"/>
    <col min="10241" max="10241" width="13.140625" style="50" customWidth="1"/>
    <col min="10242" max="10242" width="35.28515625" style="50" customWidth="1"/>
    <col min="10243" max="10243" width="12.85546875" style="50" customWidth="1"/>
    <col min="10244" max="10244" width="19.5703125" style="50" customWidth="1"/>
    <col min="10245" max="10245" width="12.28515625" style="50" customWidth="1"/>
    <col min="10246" max="10246" width="21.28515625" style="50" customWidth="1"/>
    <col min="10247" max="10247" width="11.5703125" style="50" customWidth="1"/>
    <col min="10248" max="10248" width="33.140625" style="50" customWidth="1"/>
    <col min="10249" max="10249" width="22.7109375" style="50" customWidth="1"/>
    <col min="10250" max="10250" width="10.7109375" style="50" customWidth="1"/>
    <col min="10251" max="10251" width="27.7109375" style="50" customWidth="1"/>
    <col min="10252" max="10252" width="21.42578125" style="50" customWidth="1"/>
    <col min="10253" max="10253" width="22.140625" style="50" customWidth="1"/>
    <col min="10254" max="10254" width="12.7109375" style="50" customWidth="1"/>
    <col min="10255" max="10255" width="16.42578125" style="50" customWidth="1"/>
    <col min="10256" max="10256" width="29.7109375" style="50" customWidth="1"/>
    <col min="10257" max="10257" width="29.140625" style="50" customWidth="1"/>
    <col min="10258" max="10258" width="33.5703125" style="50" customWidth="1"/>
    <col min="10259" max="10259" width="25" style="50" customWidth="1"/>
    <col min="10260" max="10260" width="11.7109375" style="50" customWidth="1"/>
    <col min="10261" max="10261" width="17.28515625" style="50" customWidth="1"/>
    <col min="10262" max="10277" width="7.28515625" style="50" customWidth="1"/>
    <col min="10278" max="10279" width="13.7109375" style="50" customWidth="1"/>
    <col min="10280" max="10280" width="20.85546875" style="50" customWidth="1"/>
    <col min="10281" max="10496" width="11.42578125" style="50"/>
    <col min="10497" max="10497" width="13.140625" style="50" customWidth="1"/>
    <col min="10498" max="10498" width="35.28515625" style="50" customWidth="1"/>
    <col min="10499" max="10499" width="12.85546875" style="50" customWidth="1"/>
    <col min="10500" max="10500" width="19.5703125" style="50" customWidth="1"/>
    <col min="10501" max="10501" width="12.28515625" style="50" customWidth="1"/>
    <col min="10502" max="10502" width="21.28515625" style="50" customWidth="1"/>
    <col min="10503" max="10503" width="11.5703125" style="50" customWidth="1"/>
    <col min="10504" max="10504" width="33.140625" style="50" customWidth="1"/>
    <col min="10505" max="10505" width="22.7109375" style="50" customWidth="1"/>
    <col min="10506" max="10506" width="10.7109375" style="50" customWidth="1"/>
    <col min="10507" max="10507" width="27.7109375" style="50" customWidth="1"/>
    <col min="10508" max="10508" width="21.42578125" style="50" customWidth="1"/>
    <col min="10509" max="10509" width="22.140625" style="50" customWidth="1"/>
    <col min="10510" max="10510" width="12.7109375" style="50" customWidth="1"/>
    <col min="10511" max="10511" width="16.42578125" style="50" customWidth="1"/>
    <col min="10512" max="10512" width="29.7109375" style="50" customWidth="1"/>
    <col min="10513" max="10513" width="29.140625" style="50" customWidth="1"/>
    <col min="10514" max="10514" width="33.5703125" style="50" customWidth="1"/>
    <col min="10515" max="10515" width="25" style="50" customWidth="1"/>
    <col min="10516" max="10516" width="11.7109375" style="50" customWidth="1"/>
    <col min="10517" max="10517" width="17.28515625" style="50" customWidth="1"/>
    <col min="10518" max="10533" width="7.28515625" style="50" customWidth="1"/>
    <col min="10534" max="10535" width="13.7109375" style="50" customWidth="1"/>
    <col min="10536" max="10536" width="20.85546875" style="50" customWidth="1"/>
    <col min="10537" max="10752" width="11.42578125" style="50"/>
    <col min="10753" max="10753" width="13.140625" style="50" customWidth="1"/>
    <col min="10754" max="10754" width="35.28515625" style="50" customWidth="1"/>
    <col min="10755" max="10755" width="12.85546875" style="50" customWidth="1"/>
    <col min="10756" max="10756" width="19.5703125" style="50" customWidth="1"/>
    <col min="10757" max="10757" width="12.28515625" style="50" customWidth="1"/>
    <col min="10758" max="10758" width="21.28515625" style="50" customWidth="1"/>
    <col min="10759" max="10759" width="11.5703125" style="50" customWidth="1"/>
    <col min="10760" max="10760" width="33.140625" style="50" customWidth="1"/>
    <col min="10761" max="10761" width="22.7109375" style="50" customWidth="1"/>
    <col min="10762" max="10762" width="10.7109375" style="50" customWidth="1"/>
    <col min="10763" max="10763" width="27.7109375" style="50" customWidth="1"/>
    <col min="10764" max="10764" width="21.42578125" style="50" customWidth="1"/>
    <col min="10765" max="10765" width="22.140625" style="50" customWidth="1"/>
    <col min="10766" max="10766" width="12.7109375" style="50" customWidth="1"/>
    <col min="10767" max="10767" width="16.42578125" style="50" customWidth="1"/>
    <col min="10768" max="10768" width="29.7109375" style="50" customWidth="1"/>
    <col min="10769" max="10769" width="29.140625" style="50" customWidth="1"/>
    <col min="10770" max="10770" width="33.5703125" style="50" customWidth="1"/>
    <col min="10771" max="10771" width="25" style="50" customWidth="1"/>
    <col min="10772" max="10772" width="11.7109375" style="50" customWidth="1"/>
    <col min="10773" max="10773" width="17.28515625" style="50" customWidth="1"/>
    <col min="10774" max="10789" width="7.28515625" style="50" customWidth="1"/>
    <col min="10790" max="10791" width="13.7109375" style="50" customWidth="1"/>
    <col min="10792" max="10792" width="20.85546875" style="50" customWidth="1"/>
    <col min="10793" max="11008" width="11.42578125" style="50"/>
    <col min="11009" max="11009" width="13.140625" style="50" customWidth="1"/>
    <col min="11010" max="11010" width="35.28515625" style="50" customWidth="1"/>
    <col min="11011" max="11011" width="12.85546875" style="50" customWidth="1"/>
    <col min="11012" max="11012" width="19.5703125" style="50" customWidth="1"/>
    <col min="11013" max="11013" width="12.28515625" style="50" customWidth="1"/>
    <col min="11014" max="11014" width="21.28515625" style="50" customWidth="1"/>
    <col min="11015" max="11015" width="11.5703125" style="50" customWidth="1"/>
    <col min="11016" max="11016" width="33.140625" style="50" customWidth="1"/>
    <col min="11017" max="11017" width="22.7109375" style="50" customWidth="1"/>
    <col min="11018" max="11018" width="10.7109375" style="50" customWidth="1"/>
    <col min="11019" max="11019" width="27.7109375" style="50" customWidth="1"/>
    <col min="11020" max="11020" width="21.42578125" style="50" customWidth="1"/>
    <col min="11021" max="11021" width="22.140625" style="50" customWidth="1"/>
    <col min="11022" max="11022" width="12.7109375" style="50" customWidth="1"/>
    <col min="11023" max="11023" width="16.42578125" style="50" customWidth="1"/>
    <col min="11024" max="11024" width="29.7109375" style="50" customWidth="1"/>
    <col min="11025" max="11025" width="29.140625" style="50" customWidth="1"/>
    <col min="11026" max="11026" width="33.5703125" style="50" customWidth="1"/>
    <col min="11027" max="11027" width="25" style="50" customWidth="1"/>
    <col min="11028" max="11028" width="11.7109375" style="50" customWidth="1"/>
    <col min="11029" max="11029" width="17.28515625" style="50" customWidth="1"/>
    <col min="11030" max="11045" width="7.28515625" style="50" customWidth="1"/>
    <col min="11046" max="11047" width="13.7109375" style="50" customWidth="1"/>
    <col min="11048" max="11048" width="20.85546875" style="50" customWidth="1"/>
    <col min="11049" max="11264" width="11.42578125" style="50"/>
    <col min="11265" max="11265" width="13.140625" style="50" customWidth="1"/>
    <col min="11266" max="11266" width="35.28515625" style="50" customWidth="1"/>
    <col min="11267" max="11267" width="12.85546875" style="50" customWidth="1"/>
    <col min="11268" max="11268" width="19.5703125" style="50" customWidth="1"/>
    <col min="11269" max="11269" width="12.28515625" style="50" customWidth="1"/>
    <col min="11270" max="11270" width="21.28515625" style="50" customWidth="1"/>
    <col min="11271" max="11271" width="11.5703125" style="50" customWidth="1"/>
    <col min="11272" max="11272" width="33.140625" style="50" customWidth="1"/>
    <col min="11273" max="11273" width="22.7109375" style="50" customWidth="1"/>
    <col min="11274" max="11274" width="10.7109375" style="50" customWidth="1"/>
    <col min="11275" max="11275" width="27.7109375" style="50" customWidth="1"/>
    <col min="11276" max="11276" width="21.42578125" style="50" customWidth="1"/>
    <col min="11277" max="11277" width="22.140625" style="50" customWidth="1"/>
    <col min="11278" max="11278" width="12.7109375" style="50" customWidth="1"/>
    <col min="11279" max="11279" width="16.42578125" style="50" customWidth="1"/>
    <col min="11280" max="11280" width="29.7109375" style="50" customWidth="1"/>
    <col min="11281" max="11281" width="29.140625" style="50" customWidth="1"/>
    <col min="11282" max="11282" width="33.5703125" style="50" customWidth="1"/>
    <col min="11283" max="11283" width="25" style="50" customWidth="1"/>
    <col min="11284" max="11284" width="11.7109375" style="50" customWidth="1"/>
    <col min="11285" max="11285" width="17.28515625" style="50" customWidth="1"/>
    <col min="11286" max="11301" width="7.28515625" style="50" customWidth="1"/>
    <col min="11302" max="11303" width="13.7109375" style="50" customWidth="1"/>
    <col min="11304" max="11304" width="20.85546875" style="50" customWidth="1"/>
    <col min="11305" max="11520" width="11.42578125" style="50"/>
    <col min="11521" max="11521" width="13.140625" style="50" customWidth="1"/>
    <col min="11522" max="11522" width="35.28515625" style="50" customWidth="1"/>
    <col min="11523" max="11523" width="12.85546875" style="50" customWidth="1"/>
    <col min="11524" max="11524" width="19.5703125" style="50" customWidth="1"/>
    <col min="11525" max="11525" width="12.28515625" style="50" customWidth="1"/>
    <col min="11526" max="11526" width="21.28515625" style="50" customWidth="1"/>
    <col min="11527" max="11527" width="11.5703125" style="50" customWidth="1"/>
    <col min="11528" max="11528" width="33.140625" style="50" customWidth="1"/>
    <col min="11529" max="11529" width="22.7109375" style="50" customWidth="1"/>
    <col min="11530" max="11530" width="10.7109375" style="50" customWidth="1"/>
    <col min="11531" max="11531" width="27.7109375" style="50" customWidth="1"/>
    <col min="11532" max="11532" width="21.42578125" style="50" customWidth="1"/>
    <col min="11533" max="11533" width="22.140625" style="50" customWidth="1"/>
    <col min="11534" max="11534" width="12.7109375" style="50" customWidth="1"/>
    <col min="11535" max="11535" width="16.42578125" style="50" customWidth="1"/>
    <col min="11536" max="11536" width="29.7109375" style="50" customWidth="1"/>
    <col min="11537" max="11537" width="29.140625" style="50" customWidth="1"/>
    <col min="11538" max="11538" width="33.5703125" style="50" customWidth="1"/>
    <col min="11539" max="11539" width="25" style="50" customWidth="1"/>
    <col min="11540" max="11540" width="11.7109375" style="50" customWidth="1"/>
    <col min="11541" max="11541" width="17.28515625" style="50" customWidth="1"/>
    <col min="11542" max="11557" width="7.28515625" style="50" customWidth="1"/>
    <col min="11558" max="11559" width="13.7109375" style="50" customWidth="1"/>
    <col min="11560" max="11560" width="20.85546875" style="50" customWidth="1"/>
    <col min="11561" max="11776" width="11.42578125" style="50"/>
    <col min="11777" max="11777" width="13.140625" style="50" customWidth="1"/>
    <col min="11778" max="11778" width="35.28515625" style="50" customWidth="1"/>
    <col min="11779" max="11779" width="12.85546875" style="50" customWidth="1"/>
    <col min="11780" max="11780" width="19.5703125" style="50" customWidth="1"/>
    <col min="11781" max="11781" width="12.28515625" style="50" customWidth="1"/>
    <col min="11782" max="11782" width="21.28515625" style="50" customWidth="1"/>
    <col min="11783" max="11783" width="11.5703125" style="50" customWidth="1"/>
    <col min="11784" max="11784" width="33.140625" style="50" customWidth="1"/>
    <col min="11785" max="11785" width="22.7109375" style="50" customWidth="1"/>
    <col min="11786" max="11786" width="10.7109375" style="50" customWidth="1"/>
    <col min="11787" max="11787" width="27.7109375" style="50" customWidth="1"/>
    <col min="11788" max="11788" width="21.42578125" style="50" customWidth="1"/>
    <col min="11789" max="11789" width="22.140625" style="50" customWidth="1"/>
    <col min="11790" max="11790" width="12.7109375" style="50" customWidth="1"/>
    <col min="11791" max="11791" width="16.42578125" style="50" customWidth="1"/>
    <col min="11792" max="11792" width="29.7109375" style="50" customWidth="1"/>
    <col min="11793" max="11793" width="29.140625" style="50" customWidth="1"/>
    <col min="11794" max="11794" width="33.5703125" style="50" customWidth="1"/>
    <col min="11795" max="11795" width="25" style="50" customWidth="1"/>
    <col min="11796" max="11796" width="11.7109375" style="50" customWidth="1"/>
    <col min="11797" max="11797" width="17.28515625" style="50" customWidth="1"/>
    <col min="11798" max="11813" width="7.28515625" style="50" customWidth="1"/>
    <col min="11814" max="11815" width="13.7109375" style="50" customWidth="1"/>
    <col min="11816" max="11816" width="20.85546875" style="50" customWidth="1"/>
    <col min="11817" max="12032" width="11.42578125" style="50"/>
    <col min="12033" max="12033" width="13.140625" style="50" customWidth="1"/>
    <col min="12034" max="12034" width="35.28515625" style="50" customWidth="1"/>
    <col min="12035" max="12035" width="12.85546875" style="50" customWidth="1"/>
    <col min="12036" max="12036" width="19.5703125" style="50" customWidth="1"/>
    <col min="12037" max="12037" width="12.28515625" style="50" customWidth="1"/>
    <col min="12038" max="12038" width="21.28515625" style="50" customWidth="1"/>
    <col min="12039" max="12039" width="11.5703125" style="50" customWidth="1"/>
    <col min="12040" max="12040" width="33.140625" style="50" customWidth="1"/>
    <col min="12041" max="12041" width="22.7109375" style="50" customWidth="1"/>
    <col min="12042" max="12042" width="10.7109375" style="50" customWidth="1"/>
    <col min="12043" max="12043" width="27.7109375" style="50" customWidth="1"/>
    <col min="12044" max="12044" width="21.42578125" style="50" customWidth="1"/>
    <col min="12045" max="12045" width="22.140625" style="50" customWidth="1"/>
    <col min="12046" max="12046" width="12.7109375" style="50" customWidth="1"/>
    <col min="12047" max="12047" width="16.42578125" style="50" customWidth="1"/>
    <col min="12048" max="12048" width="29.7109375" style="50" customWidth="1"/>
    <col min="12049" max="12049" width="29.140625" style="50" customWidth="1"/>
    <col min="12050" max="12050" width="33.5703125" style="50" customWidth="1"/>
    <col min="12051" max="12051" width="25" style="50" customWidth="1"/>
    <col min="12052" max="12052" width="11.7109375" style="50" customWidth="1"/>
    <col min="12053" max="12053" width="17.28515625" style="50" customWidth="1"/>
    <col min="12054" max="12069" width="7.28515625" style="50" customWidth="1"/>
    <col min="12070" max="12071" width="13.7109375" style="50" customWidth="1"/>
    <col min="12072" max="12072" width="20.85546875" style="50" customWidth="1"/>
    <col min="12073" max="12288" width="11.42578125" style="50"/>
    <col min="12289" max="12289" width="13.140625" style="50" customWidth="1"/>
    <col min="12290" max="12290" width="35.28515625" style="50" customWidth="1"/>
    <col min="12291" max="12291" width="12.85546875" style="50" customWidth="1"/>
    <col min="12292" max="12292" width="19.5703125" style="50" customWidth="1"/>
    <col min="12293" max="12293" width="12.28515625" style="50" customWidth="1"/>
    <col min="12294" max="12294" width="21.28515625" style="50" customWidth="1"/>
    <col min="12295" max="12295" width="11.5703125" style="50" customWidth="1"/>
    <col min="12296" max="12296" width="33.140625" style="50" customWidth="1"/>
    <col min="12297" max="12297" width="22.7109375" style="50" customWidth="1"/>
    <col min="12298" max="12298" width="10.7109375" style="50" customWidth="1"/>
    <col min="12299" max="12299" width="27.7109375" style="50" customWidth="1"/>
    <col min="12300" max="12300" width="21.42578125" style="50" customWidth="1"/>
    <col min="12301" max="12301" width="22.140625" style="50" customWidth="1"/>
    <col min="12302" max="12302" width="12.7109375" style="50" customWidth="1"/>
    <col min="12303" max="12303" width="16.42578125" style="50" customWidth="1"/>
    <col min="12304" max="12304" width="29.7109375" style="50" customWidth="1"/>
    <col min="12305" max="12305" width="29.140625" style="50" customWidth="1"/>
    <col min="12306" max="12306" width="33.5703125" style="50" customWidth="1"/>
    <col min="12307" max="12307" width="25" style="50" customWidth="1"/>
    <col min="12308" max="12308" width="11.7109375" style="50" customWidth="1"/>
    <col min="12309" max="12309" width="17.28515625" style="50" customWidth="1"/>
    <col min="12310" max="12325" width="7.28515625" style="50" customWidth="1"/>
    <col min="12326" max="12327" width="13.7109375" style="50" customWidth="1"/>
    <col min="12328" max="12328" width="20.85546875" style="50" customWidth="1"/>
    <col min="12329" max="12544" width="11.42578125" style="50"/>
    <col min="12545" max="12545" width="13.140625" style="50" customWidth="1"/>
    <col min="12546" max="12546" width="35.28515625" style="50" customWidth="1"/>
    <col min="12547" max="12547" width="12.85546875" style="50" customWidth="1"/>
    <col min="12548" max="12548" width="19.5703125" style="50" customWidth="1"/>
    <col min="12549" max="12549" width="12.28515625" style="50" customWidth="1"/>
    <col min="12550" max="12550" width="21.28515625" style="50" customWidth="1"/>
    <col min="12551" max="12551" width="11.5703125" style="50" customWidth="1"/>
    <col min="12552" max="12552" width="33.140625" style="50" customWidth="1"/>
    <col min="12553" max="12553" width="22.7109375" style="50" customWidth="1"/>
    <col min="12554" max="12554" width="10.7109375" style="50" customWidth="1"/>
    <col min="12555" max="12555" width="27.7109375" style="50" customWidth="1"/>
    <col min="12556" max="12556" width="21.42578125" style="50" customWidth="1"/>
    <col min="12557" max="12557" width="22.140625" style="50" customWidth="1"/>
    <col min="12558" max="12558" width="12.7109375" style="50" customWidth="1"/>
    <col min="12559" max="12559" width="16.42578125" style="50" customWidth="1"/>
    <col min="12560" max="12560" width="29.7109375" style="50" customWidth="1"/>
    <col min="12561" max="12561" width="29.140625" style="50" customWidth="1"/>
    <col min="12562" max="12562" width="33.5703125" style="50" customWidth="1"/>
    <col min="12563" max="12563" width="25" style="50" customWidth="1"/>
    <col min="12564" max="12564" width="11.7109375" style="50" customWidth="1"/>
    <col min="12565" max="12565" width="17.28515625" style="50" customWidth="1"/>
    <col min="12566" max="12581" width="7.28515625" style="50" customWidth="1"/>
    <col min="12582" max="12583" width="13.7109375" style="50" customWidth="1"/>
    <col min="12584" max="12584" width="20.85546875" style="50" customWidth="1"/>
    <col min="12585" max="12800" width="11.42578125" style="50"/>
    <col min="12801" max="12801" width="13.140625" style="50" customWidth="1"/>
    <col min="12802" max="12802" width="35.28515625" style="50" customWidth="1"/>
    <col min="12803" max="12803" width="12.85546875" style="50" customWidth="1"/>
    <col min="12804" max="12804" width="19.5703125" style="50" customWidth="1"/>
    <col min="12805" max="12805" width="12.28515625" style="50" customWidth="1"/>
    <col min="12806" max="12806" width="21.28515625" style="50" customWidth="1"/>
    <col min="12807" max="12807" width="11.5703125" style="50" customWidth="1"/>
    <col min="12808" max="12808" width="33.140625" style="50" customWidth="1"/>
    <col min="12809" max="12809" width="22.7109375" style="50" customWidth="1"/>
    <col min="12810" max="12810" width="10.7109375" style="50" customWidth="1"/>
    <col min="12811" max="12811" width="27.7109375" style="50" customWidth="1"/>
    <col min="12812" max="12812" width="21.42578125" style="50" customWidth="1"/>
    <col min="12813" max="12813" width="22.140625" style="50" customWidth="1"/>
    <col min="12814" max="12814" width="12.7109375" style="50" customWidth="1"/>
    <col min="12815" max="12815" width="16.42578125" style="50" customWidth="1"/>
    <col min="12816" max="12816" width="29.7109375" style="50" customWidth="1"/>
    <col min="12817" max="12817" width="29.140625" style="50" customWidth="1"/>
    <col min="12818" max="12818" width="33.5703125" style="50" customWidth="1"/>
    <col min="12819" max="12819" width="25" style="50" customWidth="1"/>
    <col min="12820" max="12820" width="11.7109375" style="50" customWidth="1"/>
    <col min="12821" max="12821" width="17.28515625" style="50" customWidth="1"/>
    <col min="12822" max="12837" width="7.28515625" style="50" customWidth="1"/>
    <col min="12838" max="12839" width="13.7109375" style="50" customWidth="1"/>
    <col min="12840" max="12840" width="20.85546875" style="50" customWidth="1"/>
    <col min="12841" max="13056" width="11.42578125" style="50"/>
    <col min="13057" max="13057" width="13.140625" style="50" customWidth="1"/>
    <col min="13058" max="13058" width="35.28515625" style="50" customWidth="1"/>
    <col min="13059" max="13059" width="12.85546875" style="50" customWidth="1"/>
    <col min="13060" max="13060" width="19.5703125" style="50" customWidth="1"/>
    <col min="13061" max="13061" width="12.28515625" style="50" customWidth="1"/>
    <col min="13062" max="13062" width="21.28515625" style="50" customWidth="1"/>
    <col min="13063" max="13063" width="11.5703125" style="50" customWidth="1"/>
    <col min="13064" max="13064" width="33.140625" style="50" customWidth="1"/>
    <col min="13065" max="13065" width="22.7109375" style="50" customWidth="1"/>
    <col min="13066" max="13066" width="10.7109375" style="50" customWidth="1"/>
    <col min="13067" max="13067" width="27.7109375" style="50" customWidth="1"/>
    <col min="13068" max="13068" width="21.42578125" style="50" customWidth="1"/>
    <col min="13069" max="13069" width="22.140625" style="50" customWidth="1"/>
    <col min="13070" max="13070" width="12.7109375" style="50" customWidth="1"/>
    <col min="13071" max="13071" width="16.42578125" style="50" customWidth="1"/>
    <col min="13072" max="13072" width="29.7109375" style="50" customWidth="1"/>
    <col min="13073" max="13073" width="29.140625" style="50" customWidth="1"/>
    <col min="13074" max="13074" width="33.5703125" style="50" customWidth="1"/>
    <col min="13075" max="13075" width="25" style="50" customWidth="1"/>
    <col min="13076" max="13076" width="11.7109375" style="50" customWidth="1"/>
    <col min="13077" max="13077" width="17.28515625" style="50" customWidth="1"/>
    <col min="13078" max="13093" width="7.28515625" style="50" customWidth="1"/>
    <col min="13094" max="13095" width="13.7109375" style="50" customWidth="1"/>
    <col min="13096" max="13096" width="20.85546875" style="50" customWidth="1"/>
    <col min="13097" max="13312" width="11.42578125" style="50"/>
    <col min="13313" max="13313" width="13.140625" style="50" customWidth="1"/>
    <col min="13314" max="13314" width="35.28515625" style="50" customWidth="1"/>
    <col min="13315" max="13315" width="12.85546875" style="50" customWidth="1"/>
    <col min="13316" max="13316" width="19.5703125" style="50" customWidth="1"/>
    <col min="13317" max="13317" width="12.28515625" style="50" customWidth="1"/>
    <col min="13318" max="13318" width="21.28515625" style="50" customWidth="1"/>
    <col min="13319" max="13319" width="11.5703125" style="50" customWidth="1"/>
    <col min="13320" max="13320" width="33.140625" style="50" customWidth="1"/>
    <col min="13321" max="13321" width="22.7109375" style="50" customWidth="1"/>
    <col min="13322" max="13322" width="10.7109375" style="50" customWidth="1"/>
    <col min="13323" max="13323" width="27.7109375" style="50" customWidth="1"/>
    <col min="13324" max="13324" width="21.42578125" style="50" customWidth="1"/>
    <col min="13325" max="13325" width="22.140625" style="50" customWidth="1"/>
    <col min="13326" max="13326" width="12.7109375" style="50" customWidth="1"/>
    <col min="13327" max="13327" width="16.42578125" style="50" customWidth="1"/>
    <col min="13328" max="13328" width="29.7109375" style="50" customWidth="1"/>
    <col min="13329" max="13329" width="29.140625" style="50" customWidth="1"/>
    <col min="13330" max="13330" width="33.5703125" style="50" customWidth="1"/>
    <col min="13331" max="13331" width="25" style="50" customWidth="1"/>
    <col min="13332" max="13332" width="11.7109375" style="50" customWidth="1"/>
    <col min="13333" max="13333" width="17.28515625" style="50" customWidth="1"/>
    <col min="13334" max="13349" width="7.28515625" style="50" customWidth="1"/>
    <col min="13350" max="13351" width="13.7109375" style="50" customWidth="1"/>
    <col min="13352" max="13352" width="20.85546875" style="50" customWidth="1"/>
    <col min="13353" max="13568" width="11.42578125" style="50"/>
    <col min="13569" max="13569" width="13.140625" style="50" customWidth="1"/>
    <col min="13570" max="13570" width="35.28515625" style="50" customWidth="1"/>
    <col min="13571" max="13571" width="12.85546875" style="50" customWidth="1"/>
    <col min="13572" max="13572" width="19.5703125" style="50" customWidth="1"/>
    <col min="13573" max="13573" width="12.28515625" style="50" customWidth="1"/>
    <col min="13574" max="13574" width="21.28515625" style="50" customWidth="1"/>
    <col min="13575" max="13575" width="11.5703125" style="50" customWidth="1"/>
    <col min="13576" max="13576" width="33.140625" style="50" customWidth="1"/>
    <col min="13577" max="13577" width="22.7109375" style="50" customWidth="1"/>
    <col min="13578" max="13578" width="10.7109375" style="50" customWidth="1"/>
    <col min="13579" max="13579" width="27.7109375" style="50" customWidth="1"/>
    <col min="13580" max="13580" width="21.42578125" style="50" customWidth="1"/>
    <col min="13581" max="13581" width="22.140625" style="50" customWidth="1"/>
    <col min="13582" max="13582" width="12.7109375" style="50" customWidth="1"/>
    <col min="13583" max="13583" width="16.42578125" style="50" customWidth="1"/>
    <col min="13584" max="13584" width="29.7109375" style="50" customWidth="1"/>
    <col min="13585" max="13585" width="29.140625" style="50" customWidth="1"/>
    <col min="13586" max="13586" width="33.5703125" style="50" customWidth="1"/>
    <col min="13587" max="13587" width="25" style="50" customWidth="1"/>
    <col min="13588" max="13588" width="11.7109375" style="50" customWidth="1"/>
    <col min="13589" max="13589" width="17.28515625" style="50" customWidth="1"/>
    <col min="13590" max="13605" width="7.28515625" style="50" customWidth="1"/>
    <col min="13606" max="13607" width="13.7109375" style="50" customWidth="1"/>
    <col min="13608" max="13608" width="20.85546875" style="50" customWidth="1"/>
    <col min="13609" max="13824" width="11.42578125" style="50"/>
    <col min="13825" max="13825" width="13.140625" style="50" customWidth="1"/>
    <col min="13826" max="13826" width="35.28515625" style="50" customWidth="1"/>
    <col min="13827" max="13827" width="12.85546875" style="50" customWidth="1"/>
    <col min="13828" max="13828" width="19.5703125" style="50" customWidth="1"/>
    <col min="13829" max="13829" width="12.28515625" style="50" customWidth="1"/>
    <col min="13830" max="13830" width="21.28515625" style="50" customWidth="1"/>
    <col min="13831" max="13831" width="11.5703125" style="50" customWidth="1"/>
    <col min="13832" max="13832" width="33.140625" style="50" customWidth="1"/>
    <col min="13833" max="13833" width="22.7109375" style="50" customWidth="1"/>
    <col min="13834" max="13834" width="10.7109375" style="50" customWidth="1"/>
    <col min="13835" max="13835" width="27.7109375" style="50" customWidth="1"/>
    <col min="13836" max="13836" width="21.42578125" style="50" customWidth="1"/>
    <col min="13837" max="13837" width="22.140625" style="50" customWidth="1"/>
    <col min="13838" max="13838" width="12.7109375" style="50" customWidth="1"/>
    <col min="13839" max="13839" width="16.42578125" style="50" customWidth="1"/>
    <col min="13840" max="13840" width="29.7109375" style="50" customWidth="1"/>
    <col min="13841" max="13841" width="29.140625" style="50" customWidth="1"/>
    <col min="13842" max="13842" width="33.5703125" style="50" customWidth="1"/>
    <col min="13843" max="13843" width="25" style="50" customWidth="1"/>
    <col min="13844" max="13844" width="11.7109375" style="50" customWidth="1"/>
    <col min="13845" max="13845" width="17.28515625" style="50" customWidth="1"/>
    <col min="13846" max="13861" width="7.28515625" style="50" customWidth="1"/>
    <col min="13862" max="13863" width="13.7109375" style="50" customWidth="1"/>
    <col min="13864" max="13864" width="20.85546875" style="50" customWidth="1"/>
    <col min="13865" max="14080" width="11.42578125" style="50"/>
    <col min="14081" max="14081" width="13.140625" style="50" customWidth="1"/>
    <col min="14082" max="14082" width="35.28515625" style="50" customWidth="1"/>
    <col min="14083" max="14083" width="12.85546875" style="50" customWidth="1"/>
    <col min="14084" max="14084" width="19.5703125" style="50" customWidth="1"/>
    <col min="14085" max="14085" width="12.28515625" style="50" customWidth="1"/>
    <col min="14086" max="14086" width="21.28515625" style="50" customWidth="1"/>
    <col min="14087" max="14087" width="11.5703125" style="50" customWidth="1"/>
    <col min="14088" max="14088" width="33.140625" style="50" customWidth="1"/>
    <col min="14089" max="14089" width="22.7109375" style="50" customWidth="1"/>
    <col min="14090" max="14090" width="10.7109375" style="50" customWidth="1"/>
    <col min="14091" max="14091" width="27.7109375" style="50" customWidth="1"/>
    <col min="14092" max="14092" width="21.42578125" style="50" customWidth="1"/>
    <col min="14093" max="14093" width="22.140625" style="50" customWidth="1"/>
    <col min="14094" max="14094" width="12.7109375" style="50" customWidth="1"/>
    <col min="14095" max="14095" width="16.42578125" style="50" customWidth="1"/>
    <col min="14096" max="14096" width="29.7109375" style="50" customWidth="1"/>
    <col min="14097" max="14097" width="29.140625" style="50" customWidth="1"/>
    <col min="14098" max="14098" width="33.5703125" style="50" customWidth="1"/>
    <col min="14099" max="14099" width="25" style="50" customWidth="1"/>
    <col min="14100" max="14100" width="11.7109375" style="50" customWidth="1"/>
    <col min="14101" max="14101" width="17.28515625" style="50" customWidth="1"/>
    <col min="14102" max="14117" width="7.28515625" style="50" customWidth="1"/>
    <col min="14118" max="14119" width="13.7109375" style="50" customWidth="1"/>
    <col min="14120" max="14120" width="20.85546875" style="50" customWidth="1"/>
    <col min="14121" max="14336" width="11.42578125" style="50"/>
    <col min="14337" max="14337" width="13.140625" style="50" customWidth="1"/>
    <col min="14338" max="14338" width="35.28515625" style="50" customWidth="1"/>
    <col min="14339" max="14339" width="12.85546875" style="50" customWidth="1"/>
    <col min="14340" max="14340" width="19.5703125" style="50" customWidth="1"/>
    <col min="14341" max="14341" width="12.28515625" style="50" customWidth="1"/>
    <col min="14342" max="14342" width="21.28515625" style="50" customWidth="1"/>
    <col min="14343" max="14343" width="11.5703125" style="50" customWidth="1"/>
    <col min="14344" max="14344" width="33.140625" style="50" customWidth="1"/>
    <col min="14345" max="14345" width="22.7109375" style="50" customWidth="1"/>
    <col min="14346" max="14346" width="10.7109375" style="50" customWidth="1"/>
    <col min="14347" max="14347" width="27.7109375" style="50" customWidth="1"/>
    <col min="14348" max="14348" width="21.42578125" style="50" customWidth="1"/>
    <col min="14349" max="14349" width="22.140625" style="50" customWidth="1"/>
    <col min="14350" max="14350" width="12.7109375" style="50" customWidth="1"/>
    <col min="14351" max="14351" width="16.42578125" style="50" customWidth="1"/>
    <col min="14352" max="14352" width="29.7109375" style="50" customWidth="1"/>
    <col min="14353" max="14353" width="29.140625" style="50" customWidth="1"/>
    <col min="14354" max="14354" width="33.5703125" style="50" customWidth="1"/>
    <col min="14355" max="14355" width="25" style="50" customWidth="1"/>
    <col min="14356" max="14356" width="11.7109375" style="50" customWidth="1"/>
    <col min="14357" max="14357" width="17.28515625" style="50" customWidth="1"/>
    <col min="14358" max="14373" width="7.28515625" style="50" customWidth="1"/>
    <col min="14374" max="14375" width="13.7109375" style="50" customWidth="1"/>
    <col min="14376" max="14376" width="20.85546875" style="50" customWidth="1"/>
    <col min="14377" max="14592" width="11.42578125" style="50"/>
    <col min="14593" max="14593" width="13.140625" style="50" customWidth="1"/>
    <col min="14594" max="14594" width="35.28515625" style="50" customWidth="1"/>
    <col min="14595" max="14595" width="12.85546875" style="50" customWidth="1"/>
    <col min="14596" max="14596" width="19.5703125" style="50" customWidth="1"/>
    <col min="14597" max="14597" width="12.28515625" style="50" customWidth="1"/>
    <col min="14598" max="14598" width="21.28515625" style="50" customWidth="1"/>
    <col min="14599" max="14599" width="11.5703125" style="50" customWidth="1"/>
    <col min="14600" max="14600" width="33.140625" style="50" customWidth="1"/>
    <col min="14601" max="14601" width="22.7109375" style="50" customWidth="1"/>
    <col min="14602" max="14602" width="10.7109375" style="50" customWidth="1"/>
    <col min="14603" max="14603" width="27.7109375" style="50" customWidth="1"/>
    <col min="14604" max="14604" width="21.42578125" style="50" customWidth="1"/>
    <col min="14605" max="14605" width="22.140625" style="50" customWidth="1"/>
    <col min="14606" max="14606" width="12.7109375" style="50" customWidth="1"/>
    <col min="14607" max="14607" width="16.42578125" style="50" customWidth="1"/>
    <col min="14608" max="14608" width="29.7109375" style="50" customWidth="1"/>
    <col min="14609" max="14609" width="29.140625" style="50" customWidth="1"/>
    <col min="14610" max="14610" width="33.5703125" style="50" customWidth="1"/>
    <col min="14611" max="14611" width="25" style="50" customWidth="1"/>
    <col min="14612" max="14612" width="11.7109375" style="50" customWidth="1"/>
    <col min="14613" max="14613" width="17.28515625" style="50" customWidth="1"/>
    <col min="14614" max="14629" width="7.28515625" style="50" customWidth="1"/>
    <col min="14630" max="14631" width="13.7109375" style="50" customWidth="1"/>
    <col min="14632" max="14632" width="20.85546875" style="50" customWidth="1"/>
    <col min="14633" max="14848" width="11.42578125" style="50"/>
    <col min="14849" max="14849" width="13.140625" style="50" customWidth="1"/>
    <col min="14850" max="14850" width="35.28515625" style="50" customWidth="1"/>
    <col min="14851" max="14851" width="12.85546875" style="50" customWidth="1"/>
    <col min="14852" max="14852" width="19.5703125" style="50" customWidth="1"/>
    <col min="14853" max="14853" width="12.28515625" style="50" customWidth="1"/>
    <col min="14854" max="14854" width="21.28515625" style="50" customWidth="1"/>
    <col min="14855" max="14855" width="11.5703125" style="50" customWidth="1"/>
    <col min="14856" max="14856" width="33.140625" style="50" customWidth="1"/>
    <col min="14857" max="14857" width="22.7109375" style="50" customWidth="1"/>
    <col min="14858" max="14858" width="10.7109375" style="50" customWidth="1"/>
    <col min="14859" max="14859" width="27.7109375" style="50" customWidth="1"/>
    <col min="14860" max="14860" width="21.42578125" style="50" customWidth="1"/>
    <col min="14861" max="14861" width="22.140625" style="50" customWidth="1"/>
    <col min="14862" max="14862" width="12.7109375" style="50" customWidth="1"/>
    <col min="14863" max="14863" width="16.42578125" style="50" customWidth="1"/>
    <col min="14864" max="14864" width="29.7109375" style="50" customWidth="1"/>
    <col min="14865" max="14865" width="29.140625" style="50" customWidth="1"/>
    <col min="14866" max="14866" width="33.5703125" style="50" customWidth="1"/>
    <col min="14867" max="14867" width="25" style="50" customWidth="1"/>
    <col min="14868" max="14868" width="11.7109375" style="50" customWidth="1"/>
    <col min="14869" max="14869" width="17.28515625" style="50" customWidth="1"/>
    <col min="14870" max="14885" width="7.28515625" style="50" customWidth="1"/>
    <col min="14886" max="14887" width="13.7109375" style="50" customWidth="1"/>
    <col min="14888" max="14888" width="20.85546875" style="50" customWidth="1"/>
    <col min="14889" max="15104" width="11.42578125" style="50"/>
    <col min="15105" max="15105" width="13.140625" style="50" customWidth="1"/>
    <col min="15106" max="15106" width="35.28515625" style="50" customWidth="1"/>
    <col min="15107" max="15107" width="12.85546875" style="50" customWidth="1"/>
    <col min="15108" max="15108" width="19.5703125" style="50" customWidth="1"/>
    <col min="15109" max="15109" width="12.28515625" style="50" customWidth="1"/>
    <col min="15110" max="15110" width="21.28515625" style="50" customWidth="1"/>
    <col min="15111" max="15111" width="11.5703125" style="50" customWidth="1"/>
    <col min="15112" max="15112" width="33.140625" style="50" customWidth="1"/>
    <col min="15113" max="15113" width="22.7109375" style="50" customWidth="1"/>
    <col min="15114" max="15114" width="10.7109375" style="50" customWidth="1"/>
    <col min="15115" max="15115" width="27.7109375" style="50" customWidth="1"/>
    <col min="15116" max="15116" width="21.42578125" style="50" customWidth="1"/>
    <col min="15117" max="15117" width="22.140625" style="50" customWidth="1"/>
    <col min="15118" max="15118" width="12.7109375" style="50" customWidth="1"/>
    <col min="15119" max="15119" width="16.42578125" style="50" customWidth="1"/>
    <col min="15120" max="15120" width="29.7109375" style="50" customWidth="1"/>
    <col min="15121" max="15121" width="29.140625" style="50" customWidth="1"/>
    <col min="15122" max="15122" width="33.5703125" style="50" customWidth="1"/>
    <col min="15123" max="15123" width="25" style="50" customWidth="1"/>
    <col min="15124" max="15124" width="11.7109375" style="50" customWidth="1"/>
    <col min="15125" max="15125" width="17.28515625" style="50" customWidth="1"/>
    <col min="15126" max="15141" width="7.28515625" style="50" customWidth="1"/>
    <col min="15142" max="15143" width="13.7109375" style="50" customWidth="1"/>
    <col min="15144" max="15144" width="20.85546875" style="50" customWidth="1"/>
    <col min="15145" max="15360" width="11.42578125" style="50"/>
    <col min="15361" max="15361" width="13.140625" style="50" customWidth="1"/>
    <col min="15362" max="15362" width="35.28515625" style="50" customWidth="1"/>
    <col min="15363" max="15363" width="12.85546875" style="50" customWidth="1"/>
    <col min="15364" max="15364" width="19.5703125" style="50" customWidth="1"/>
    <col min="15365" max="15365" width="12.28515625" style="50" customWidth="1"/>
    <col min="15366" max="15366" width="21.28515625" style="50" customWidth="1"/>
    <col min="15367" max="15367" width="11.5703125" style="50" customWidth="1"/>
    <col min="15368" max="15368" width="33.140625" style="50" customWidth="1"/>
    <col min="15369" max="15369" width="22.7109375" style="50" customWidth="1"/>
    <col min="15370" max="15370" width="10.7109375" style="50" customWidth="1"/>
    <col min="15371" max="15371" width="27.7109375" style="50" customWidth="1"/>
    <col min="15372" max="15372" width="21.42578125" style="50" customWidth="1"/>
    <col min="15373" max="15373" width="22.140625" style="50" customWidth="1"/>
    <col min="15374" max="15374" width="12.7109375" style="50" customWidth="1"/>
    <col min="15375" max="15375" width="16.42578125" style="50" customWidth="1"/>
    <col min="15376" max="15376" width="29.7109375" style="50" customWidth="1"/>
    <col min="15377" max="15377" width="29.140625" style="50" customWidth="1"/>
    <col min="15378" max="15378" width="33.5703125" style="50" customWidth="1"/>
    <col min="15379" max="15379" width="25" style="50" customWidth="1"/>
    <col min="15380" max="15380" width="11.7109375" style="50" customWidth="1"/>
    <col min="15381" max="15381" width="17.28515625" style="50" customWidth="1"/>
    <col min="15382" max="15397" width="7.28515625" style="50" customWidth="1"/>
    <col min="15398" max="15399" width="13.7109375" style="50" customWidth="1"/>
    <col min="15400" max="15400" width="20.85546875" style="50" customWidth="1"/>
    <col min="15401" max="15616" width="11.42578125" style="50"/>
    <col min="15617" max="15617" width="13.140625" style="50" customWidth="1"/>
    <col min="15618" max="15618" width="35.28515625" style="50" customWidth="1"/>
    <col min="15619" max="15619" width="12.85546875" style="50" customWidth="1"/>
    <col min="15620" max="15620" width="19.5703125" style="50" customWidth="1"/>
    <col min="15621" max="15621" width="12.28515625" style="50" customWidth="1"/>
    <col min="15622" max="15622" width="21.28515625" style="50" customWidth="1"/>
    <col min="15623" max="15623" width="11.5703125" style="50" customWidth="1"/>
    <col min="15624" max="15624" width="33.140625" style="50" customWidth="1"/>
    <col min="15625" max="15625" width="22.7109375" style="50" customWidth="1"/>
    <col min="15626" max="15626" width="10.7109375" style="50" customWidth="1"/>
    <col min="15627" max="15627" width="27.7109375" style="50" customWidth="1"/>
    <col min="15628" max="15628" width="21.42578125" style="50" customWidth="1"/>
    <col min="15629" max="15629" width="22.140625" style="50" customWidth="1"/>
    <col min="15630" max="15630" width="12.7109375" style="50" customWidth="1"/>
    <col min="15631" max="15631" width="16.42578125" style="50" customWidth="1"/>
    <col min="15632" max="15632" width="29.7109375" style="50" customWidth="1"/>
    <col min="15633" max="15633" width="29.140625" style="50" customWidth="1"/>
    <col min="15634" max="15634" width="33.5703125" style="50" customWidth="1"/>
    <col min="15635" max="15635" width="25" style="50" customWidth="1"/>
    <col min="15636" max="15636" width="11.7109375" style="50" customWidth="1"/>
    <col min="15637" max="15637" width="17.28515625" style="50" customWidth="1"/>
    <col min="15638" max="15653" width="7.28515625" style="50" customWidth="1"/>
    <col min="15654" max="15655" width="13.7109375" style="50" customWidth="1"/>
    <col min="15656" max="15656" width="20.85546875" style="50" customWidth="1"/>
    <col min="15657" max="15872" width="11.42578125" style="50"/>
    <col min="15873" max="15873" width="13.140625" style="50" customWidth="1"/>
    <col min="15874" max="15874" width="35.28515625" style="50" customWidth="1"/>
    <col min="15875" max="15875" width="12.85546875" style="50" customWidth="1"/>
    <col min="15876" max="15876" width="19.5703125" style="50" customWidth="1"/>
    <col min="15877" max="15877" width="12.28515625" style="50" customWidth="1"/>
    <col min="15878" max="15878" width="21.28515625" style="50" customWidth="1"/>
    <col min="15879" max="15879" width="11.5703125" style="50" customWidth="1"/>
    <col min="15880" max="15880" width="33.140625" style="50" customWidth="1"/>
    <col min="15881" max="15881" width="22.7109375" style="50" customWidth="1"/>
    <col min="15882" max="15882" width="10.7109375" style="50" customWidth="1"/>
    <col min="15883" max="15883" width="27.7109375" style="50" customWidth="1"/>
    <col min="15884" max="15884" width="21.42578125" style="50" customWidth="1"/>
    <col min="15885" max="15885" width="22.140625" style="50" customWidth="1"/>
    <col min="15886" max="15886" width="12.7109375" style="50" customWidth="1"/>
    <col min="15887" max="15887" width="16.42578125" style="50" customWidth="1"/>
    <col min="15888" max="15888" width="29.7109375" style="50" customWidth="1"/>
    <col min="15889" max="15889" width="29.140625" style="50" customWidth="1"/>
    <col min="15890" max="15890" width="33.5703125" style="50" customWidth="1"/>
    <col min="15891" max="15891" width="25" style="50" customWidth="1"/>
    <col min="15892" max="15892" width="11.7109375" style="50" customWidth="1"/>
    <col min="15893" max="15893" width="17.28515625" style="50" customWidth="1"/>
    <col min="15894" max="15909" width="7.28515625" style="50" customWidth="1"/>
    <col min="15910" max="15911" width="13.7109375" style="50" customWidth="1"/>
    <col min="15912" max="15912" width="20.85546875" style="50" customWidth="1"/>
    <col min="15913" max="16128" width="11.42578125" style="50"/>
    <col min="16129" max="16129" width="13.140625" style="50" customWidth="1"/>
    <col min="16130" max="16130" width="35.28515625" style="50" customWidth="1"/>
    <col min="16131" max="16131" width="12.85546875" style="50" customWidth="1"/>
    <col min="16132" max="16132" width="19.5703125" style="50" customWidth="1"/>
    <col min="16133" max="16133" width="12.28515625" style="50" customWidth="1"/>
    <col min="16134" max="16134" width="21.28515625" style="50" customWidth="1"/>
    <col min="16135" max="16135" width="11.5703125" style="50" customWidth="1"/>
    <col min="16136" max="16136" width="33.140625" style="50" customWidth="1"/>
    <col min="16137" max="16137" width="22.7109375" style="50" customWidth="1"/>
    <col min="16138" max="16138" width="10.7109375" style="50" customWidth="1"/>
    <col min="16139" max="16139" width="27.7109375" style="50" customWidth="1"/>
    <col min="16140" max="16140" width="21.42578125" style="50" customWidth="1"/>
    <col min="16141" max="16141" width="22.140625" style="50" customWidth="1"/>
    <col min="16142" max="16142" width="12.7109375" style="50" customWidth="1"/>
    <col min="16143" max="16143" width="16.42578125" style="50" customWidth="1"/>
    <col min="16144" max="16144" width="29.7109375" style="50" customWidth="1"/>
    <col min="16145" max="16145" width="29.140625" style="50" customWidth="1"/>
    <col min="16146" max="16146" width="33.5703125" style="50" customWidth="1"/>
    <col min="16147" max="16147" width="25" style="50" customWidth="1"/>
    <col min="16148" max="16148" width="11.7109375" style="50" customWidth="1"/>
    <col min="16149" max="16149" width="17.28515625" style="50" customWidth="1"/>
    <col min="16150" max="16165" width="7.28515625" style="50" customWidth="1"/>
    <col min="16166" max="16167" width="13.7109375" style="50" customWidth="1"/>
    <col min="16168" max="16168" width="20.85546875" style="50" customWidth="1"/>
    <col min="16169" max="16384" width="11.42578125" style="50"/>
  </cols>
  <sheetData>
    <row r="1" spans="1:60" ht="22.5" customHeight="1" x14ac:dyDescent="0.25">
      <c r="A1" s="2380" t="s">
        <v>1969</v>
      </c>
      <c r="B1" s="2436"/>
      <c r="C1" s="2436"/>
      <c r="D1" s="2436"/>
      <c r="E1" s="2436"/>
      <c r="F1" s="2436"/>
      <c r="G1" s="2436"/>
      <c r="H1" s="2436"/>
      <c r="I1" s="2436"/>
      <c r="J1" s="2436"/>
      <c r="K1" s="2436"/>
      <c r="L1" s="2436"/>
      <c r="M1" s="2436"/>
      <c r="N1" s="2436"/>
      <c r="O1" s="2436"/>
      <c r="P1" s="2436"/>
      <c r="Q1" s="2436"/>
      <c r="R1" s="2436"/>
      <c r="S1" s="2436"/>
      <c r="T1" s="2436"/>
      <c r="U1" s="2436"/>
      <c r="V1" s="2436"/>
      <c r="W1" s="2436"/>
      <c r="X1" s="2436"/>
      <c r="Y1" s="2436"/>
      <c r="Z1" s="2436"/>
      <c r="AA1" s="2436"/>
      <c r="AB1" s="2436"/>
      <c r="AC1" s="2436"/>
      <c r="AD1" s="2436"/>
      <c r="AE1" s="2436"/>
      <c r="AF1" s="2436"/>
      <c r="AG1" s="2436"/>
      <c r="AH1" s="2436"/>
      <c r="AI1" s="2436"/>
      <c r="AJ1" s="2436"/>
      <c r="AK1" s="2436"/>
      <c r="AL1" s="2902"/>
      <c r="AM1" s="168" t="s">
        <v>0</v>
      </c>
      <c r="AN1" s="168" t="s">
        <v>248</v>
      </c>
      <c r="AO1" s="49"/>
      <c r="AP1" s="49"/>
      <c r="AQ1" s="49"/>
      <c r="AR1" s="49"/>
      <c r="AS1" s="49"/>
      <c r="AT1" s="49"/>
      <c r="AU1" s="49"/>
      <c r="AV1" s="49"/>
      <c r="AW1" s="49"/>
      <c r="AX1" s="49"/>
      <c r="AY1" s="49"/>
      <c r="AZ1" s="49"/>
      <c r="BA1" s="49"/>
      <c r="BB1" s="49"/>
      <c r="BC1" s="49"/>
      <c r="BD1" s="49"/>
      <c r="BE1" s="49"/>
      <c r="BF1" s="49"/>
      <c r="BG1" s="49"/>
      <c r="BH1" s="49"/>
    </row>
    <row r="2" spans="1:60" ht="18.75" customHeight="1" x14ac:dyDescent="0.25">
      <c r="A2" s="2436"/>
      <c r="B2" s="2436"/>
      <c r="C2" s="2436"/>
      <c r="D2" s="2436"/>
      <c r="E2" s="2436"/>
      <c r="F2" s="2436"/>
      <c r="G2" s="2436"/>
      <c r="H2" s="2436"/>
      <c r="I2" s="2436"/>
      <c r="J2" s="2436"/>
      <c r="K2" s="2436"/>
      <c r="L2" s="2436"/>
      <c r="M2" s="2436"/>
      <c r="N2" s="2436"/>
      <c r="O2" s="2436"/>
      <c r="P2" s="2436"/>
      <c r="Q2" s="2436"/>
      <c r="R2" s="2436"/>
      <c r="S2" s="2436"/>
      <c r="T2" s="2436"/>
      <c r="U2" s="2436"/>
      <c r="V2" s="2436"/>
      <c r="W2" s="2436"/>
      <c r="X2" s="2436"/>
      <c r="Y2" s="2436"/>
      <c r="Z2" s="2436"/>
      <c r="AA2" s="2436"/>
      <c r="AB2" s="2436"/>
      <c r="AC2" s="2436"/>
      <c r="AD2" s="2436"/>
      <c r="AE2" s="2436"/>
      <c r="AF2" s="2436"/>
      <c r="AG2" s="2436"/>
      <c r="AH2" s="2436"/>
      <c r="AI2" s="2436"/>
      <c r="AJ2" s="2436"/>
      <c r="AK2" s="2436"/>
      <c r="AL2" s="2902"/>
      <c r="AM2" s="169" t="s">
        <v>2</v>
      </c>
      <c r="AN2" s="168" t="s">
        <v>77</v>
      </c>
      <c r="AO2" s="49"/>
      <c r="AP2" s="49"/>
      <c r="AQ2" s="49"/>
      <c r="AR2" s="49"/>
      <c r="AS2" s="49"/>
      <c r="AT2" s="49"/>
      <c r="AU2" s="49"/>
      <c r="AV2" s="49"/>
      <c r="AW2" s="49"/>
      <c r="AX2" s="49"/>
      <c r="AY2" s="49"/>
      <c r="AZ2" s="49"/>
      <c r="BA2" s="49"/>
      <c r="BB2" s="49"/>
      <c r="BC2" s="49"/>
      <c r="BD2" s="49"/>
      <c r="BE2" s="49"/>
      <c r="BF2" s="49"/>
      <c r="BG2" s="49"/>
      <c r="BH2" s="49"/>
    </row>
    <row r="3" spans="1:60" ht="21" customHeight="1" x14ac:dyDescent="0.25">
      <c r="A3" s="2436"/>
      <c r="B3" s="2436"/>
      <c r="C3" s="2436"/>
      <c r="D3" s="2436"/>
      <c r="E3" s="2436"/>
      <c r="F3" s="2436"/>
      <c r="G3" s="2436"/>
      <c r="H3" s="2436"/>
      <c r="I3" s="2436"/>
      <c r="J3" s="2436"/>
      <c r="K3" s="2436"/>
      <c r="L3" s="2436"/>
      <c r="M3" s="2436"/>
      <c r="N3" s="2436"/>
      <c r="O3" s="2436"/>
      <c r="P3" s="2436"/>
      <c r="Q3" s="2436"/>
      <c r="R3" s="2436"/>
      <c r="S3" s="2436"/>
      <c r="T3" s="2436"/>
      <c r="U3" s="2436"/>
      <c r="V3" s="2436"/>
      <c r="W3" s="2436"/>
      <c r="X3" s="2436"/>
      <c r="Y3" s="2436"/>
      <c r="Z3" s="2436"/>
      <c r="AA3" s="2436"/>
      <c r="AB3" s="2436"/>
      <c r="AC3" s="2436"/>
      <c r="AD3" s="2436"/>
      <c r="AE3" s="2436"/>
      <c r="AF3" s="2436"/>
      <c r="AG3" s="2436"/>
      <c r="AH3" s="2436"/>
      <c r="AI3" s="2436"/>
      <c r="AJ3" s="2436"/>
      <c r="AK3" s="2436"/>
      <c r="AL3" s="2902"/>
      <c r="AM3" s="168" t="s">
        <v>4</v>
      </c>
      <c r="AN3" s="170" t="s">
        <v>5</v>
      </c>
      <c r="AO3" s="49"/>
      <c r="AP3" s="49"/>
      <c r="AQ3" s="49"/>
      <c r="AR3" s="49"/>
      <c r="AS3" s="49"/>
      <c r="AT3" s="49"/>
      <c r="AU3" s="49"/>
      <c r="AV3" s="49"/>
      <c r="AW3" s="49"/>
      <c r="AX3" s="49"/>
      <c r="AY3" s="49"/>
      <c r="AZ3" s="49"/>
      <c r="BA3" s="49"/>
      <c r="BB3" s="49"/>
      <c r="BC3" s="49"/>
      <c r="BD3" s="49"/>
      <c r="BE3" s="49"/>
      <c r="BF3" s="49"/>
      <c r="BG3" s="49"/>
      <c r="BH3" s="49"/>
    </row>
    <row r="4" spans="1:60" ht="21" customHeight="1" x14ac:dyDescent="0.25">
      <c r="A4" s="2411"/>
      <c r="B4" s="2411"/>
      <c r="C4" s="2411"/>
      <c r="D4" s="2411"/>
      <c r="E4" s="2411"/>
      <c r="F4" s="2411"/>
      <c r="G4" s="2411"/>
      <c r="H4" s="2411"/>
      <c r="I4" s="2411"/>
      <c r="J4" s="2411"/>
      <c r="K4" s="2411"/>
      <c r="L4" s="2411"/>
      <c r="M4" s="2411"/>
      <c r="N4" s="2411"/>
      <c r="O4" s="2411"/>
      <c r="P4" s="2411"/>
      <c r="Q4" s="2411"/>
      <c r="R4" s="2411"/>
      <c r="S4" s="2411"/>
      <c r="T4" s="2411"/>
      <c r="U4" s="2411"/>
      <c r="V4" s="2411"/>
      <c r="W4" s="2411"/>
      <c r="X4" s="2411"/>
      <c r="Y4" s="2411"/>
      <c r="Z4" s="2411"/>
      <c r="AA4" s="2411"/>
      <c r="AB4" s="2411"/>
      <c r="AC4" s="2411"/>
      <c r="AD4" s="2411"/>
      <c r="AE4" s="2411"/>
      <c r="AF4" s="2411"/>
      <c r="AG4" s="2411"/>
      <c r="AH4" s="2411"/>
      <c r="AI4" s="2411"/>
      <c r="AJ4" s="2411"/>
      <c r="AK4" s="2411"/>
      <c r="AL4" s="2414"/>
      <c r="AM4" s="168" t="s">
        <v>6</v>
      </c>
      <c r="AN4" s="171" t="s">
        <v>7</v>
      </c>
      <c r="AO4" s="49"/>
      <c r="AP4" s="49"/>
      <c r="AQ4" s="49"/>
      <c r="AR4" s="49"/>
      <c r="AS4" s="49"/>
      <c r="AT4" s="49"/>
      <c r="AU4" s="49"/>
      <c r="AV4" s="49"/>
      <c r="AW4" s="49"/>
      <c r="AX4" s="49"/>
      <c r="AY4" s="49"/>
      <c r="AZ4" s="49"/>
      <c r="BA4" s="49"/>
      <c r="BB4" s="49"/>
      <c r="BC4" s="49"/>
      <c r="BD4" s="49"/>
      <c r="BE4" s="49"/>
      <c r="BF4" s="49"/>
      <c r="BG4" s="49"/>
      <c r="BH4" s="49"/>
    </row>
    <row r="5" spans="1:60" ht="29.25" customHeight="1" x14ac:dyDescent="0.25">
      <c r="A5" s="2382" t="s">
        <v>8</v>
      </c>
      <c r="B5" s="2382"/>
      <c r="C5" s="2382"/>
      <c r="D5" s="2382"/>
      <c r="E5" s="2382"/>
      <c r="F5" s="2382"/>
      <c r="G5" s="2382"/>
      <c r="H5" s="2382"/>
      <c r="I5" s="2382"/>
      <c r="J5" s="2382"/>
      <c r="K5" s="2383" t="s">
        <v>9</v>
      </c>
      <c r="L5" s="2383"/>
      <c r="M5" s="2383"/>
      <c r="N5" s="2383"/>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49"/>
      <c r="AP5" s="49"/>
      <c r="AQ5" s="49"/>
      <c r="AR5" s="49"/>
      <c r="AS5" s="49"/>
      <c r="AT5" s="49"/>
      <c r="AU5" s="49"/>
      <c r="AV5" s="49"/>
      <c r="AW5" s="49"/>
      <c r="AX5" s="49"/>
      <c r="AY5" s="49"/>
      <c r="AZ5" s="49"/>
      <c r="BA5" s="49"/>
      <c r="BB5" s="49"/>
      <c r="BC5" s="49"/>
      <c r="BD5" s="49"/>
      <c r="BE5" s="49"/>
      <c r="BF5" s="49"/>
      <c r="BG5" s="49"/>
      <c r="BH5" s="49"/>
    </row>
    <row r="6" spans="1:60" ht="28.5" customHeight="1" x14ac:dyDescent="0.25">
      <c r="A6" s="2411"/>
      <c r="B6" s="2411"/>
      <c r="C6" s="2411"/>
      <c r="D6" s="2411"/>
      <c r="E6" s="2411"/>
      <c r="F6" s="2411"/>
      <c r="G6" s="2411"/>
      <c r="H6" s="2411"/>
      <c r="I6" s="2411"/>
      <c r="J6" s="2411"/>
      <c r="K6" s="33"/>
      <c r="L6" s="34"/>
      <c r="M6" s="34"/>
      <c r="N6" s="51"/>
      <c r="O6" s="34"/>
      <c r="P6" s="34"/>
      <c r="Q6" s="34"/>
      <c r="R6" s="34"/>
      <c r="S6" s="34"/>
      <c r="T6" s="34"/>
      <c r="U6" s="34"/>
      <c r="V6" s="2413" t="s">
        <v>10</v>
      </c>
      <c r="W6" s="2411"/>
      <c r="X6" s="2411"/>
      <c r="Y6" s="2411"/>
      <c r="Z6" s="2411"/>
      <c r="AA6" s="2411"/>
      <c r="AB6" s="2411"/>
      <c r="AC6" s="2411"/>
      <c r="AD6" s="2411"/>
      <c r="AE6" s="2411"/>
      <c r="AF6" s="2411"/>
      <c r="AG6" s="2411"/>
      <c r="AH6" s="2411"/>
      <c r="AI6" s="2411"/>
      <c r="AJ6" s="2414"/>
      <c r="AK6" s="1285"/>
      <c r="AL6" s="214"/>
      <c r="AM6" s="214"/>
      <c r="AN6" s="215"/>
      <c r="AO6" s="49"/>
      <c r="AP6" s="49"/>
      <c r="AQ6" s="49"/>
      <c r="AR6" s="49"/>
      <c r="AS6" s="49"/>
      <c r="AT6" s="49"/>
      <c r="AU6" s="49"/>
      <c r="AV6" s="49"/>
      <c r="AW6" s="49"/>
      <c r="AX6" s="49"/>
      <c r="AY6" s="49"/>
      <c r="AZ6" s="49"/>
      <c r="BA6" s="49"/>
      <c r="BB6" s="49"/>
      <c r="BC6" s="49"/>
      <c r="BD6" s="49"/>
      <c r="BE6" s="49"/>
      <c r="BF6" s="49"/>
      <c r="BG6" s="49"/>
      <c r="BH6" s="49"/>
    </row>
    <row r="7" spans="1:60" ht="38.25" customHeight="1" x14ac:dyDescent="0.25">
      <c r="A7" s="2492" t="s">
        <v>11</v>
      </c>
      <c r="B7" s="2400" t="s">
        <v>12</v>
      </c>
      <c r="C7" s="2599" t="s">
        <v>11</v>
      </c>
      <c r="D7" s="2400" t="s">
        <v>13</v>
      </c>
      <c r="E7" s="2599" t="s">
        <v>11</v>
      </c>
      <c r="F7" s="2599" t="s">
        <v>14</v>
      </c>
      <c r="G7" s="2404" t="s">
        <v>11</v>
      </c>
      <c r="H7" s="2496" t="s">
        <v>15</v>
      </c>
      <c r="I7" s="2384" t="s">
        <v>16</v>
      </c>
      <c r="J7" s="1303" t="s">
        <v>17</v>
      </c>
      <c r="K7" s="2384" t="s">
        <v>18</v>
      </c>
      <c r="L7" s="2384" t="s">
        <v>19</v>
      </c>
      <c r="M7" s="2384" t="s">
        <v>9</v>
      </c>
      <c r="N7" s="2912" t="s">
        <v>20</v>
      </c>
      <c r="O7" s="2494" t="s">
        <v>21</v>
      </c>
      <c r="P7" s="2496" t="s">
        <v>22</v>
      </c>
      <c r="Q7" s="2400" t="s">
        <v>23</v>
      </c>
      <c r="R7" s="2384" t="s">
        <v>24</v>
      </c>
      <c r="S7" s="2402" t="s">
        <v>21</v>
      </c>
      <c r="T7" s="1278"/>
      <c r="U7" s="2384" t="s">
        <v>26</v>
      </c>
      <c r="V7" s="2488" t="s">
        <v>27</v>
      </c>
      <c r="W7" s="2488"/>
      <c r="X7" s="2489" t="s">
        <v>28</v>
      </c>
      <c r="Y7" s="2489"/>
      <c r="Z7" s="2489"/>
      <c r="AA7" s="2489"/>
      <c r="AB7" s="2422" t="s">
        <v>29</v>
      </c>
      <c r="AC7" s="2423"/>
      <c r="AD7" s="2423"/>
      <c r="AE7" s="2423"/>
      <c r="AF7" s="2423"/>
      <c r="AG7" s="2498"/>
      <c r="AH7" s="2489" t="s">
        <v>30</v>
      </c>
      <c r="AI7" s="2489"/>
      <c r="AJ7" s="2489"/>
      <c r="AK7" s="1304" t="s">
        <v>31</v>
      </c>
      <c r="AL7" s="2957" t="s">
        <v>32</v>
      </c>
      <c r="AM7" s="2957" t="s">
        <v>33</v>
      </c>
      <c r="AN7" s="2959" t="s">
        <v>34</v>
      </c>
      <c r="AO7" s="49"/>
      <c r="AP7" s="49"/>
      <c r="AQ7" s="49"/>
      <c r="AR7" s="49"/>
      <c r="AS7" s="49"/>
      <c r="AT7" s="49"/>
      <c r="AU7" s="49"/>
      <c r="AV7" s="49"/>
      <c r="AW7" s="49"/>
      <c r="AX7" s="49"/>
      <c r="AY7" s="49"/>
      <c r="AZ7" s="49"/>
      <c r="BA7" s="49"/>
      <c r="BB7" s="49"/>
      <c r="BC7" s="49"/>
      <c r="BD7" s="49"/>
      <c r="BE7" s="49"/>
      <c r="BF7" s="49"/>
      <c r="BG7" s="49"/>
      <c r="BH7" s="49"/>
    </row>
    <row r="8" spans="1:60" s="501" customFormat="1" ht="128.25" customHeight="1" x14ac:dyDescent="0.25">
      <c r="A8" s="2493"/>
      <c r="B8" s="2883"/>
      <c r="C8" s="2599"/>
      <c r="D8" s="2883"/>
      <c r="E8" s="2599"/>
      <c r="F8" s="2599"/>
      <c r="G8" s="2385"/>
      <c r="H8" s="2497"/>
      <c r="I8" s="2386"/>
      <c r="J8" s="1049" t="s">
        <v>1175</v>
      </c>
      <c r="K8" s="2386"/>
      <c r="L8" s="2386"/>
      <c r="M8" s="2386"/>
      <c r="N8" s="2913"/>
      <c r="O8" s="2495"/>
      <c r="P8" s="2497"/>
      <c r="Q8" s="2401"/>
      <c r="R8" s="2386"/>
      <c r="S8" s="2914"/>
      <c r="T8" s="1050" t="s">
        <v>11</v>
      </c>
      <c r="U8" s="2386"/>
      <c r="V8" s="1166" t="s">
        <v>35</v>
      </c>
      <c r="W8" s="1167" t="s">
        <v>36</v>
      </c>
      <c r="X8" s="1168" t="s">
        <v>37</v>
      </c>
      <c r="Y8" s="1168" t="s">
        <v>78</v>
      </c>
      <c r="Z8" s="1168" t="s">
        <v>1988</v>
      </c>
      <c r="AA8" s="1168" t="s">
        <v>80</v>
      </c>
      <c r="AB8" s="1168" t="s">
        <v>41</v>
      </c>
      <c r="AC8" s="1168" t="s">
        <v>42</v>
      </c>
      <c r="AD8" s="1168" t="s">
        <v>43</v>
      </c>
      <c r="AE8" s="1168" t="s">
        <v>44</v>
      </c>
      <c r="AF8" s="1168" t="s">
        <v>45</v>
      </c>
      <c r="AG8" s="1168" t="s">
        <v>46</v>
      </c>
      <c r="AH8" s="1168" t="s">
        <v>47</v>
      </c>
      <c r="AI8" s="1168" t="s">
        <v>48</v>
      </c>
      <c r="AJ8" s="1168" t="s">
        <v>49</v>
      </c>
      <c r="AK8" s="1168" t="s">
        <v>31</v>
      </c>
      <c r="AL8" s="2958"/>
      <c r="AM8" s="2958"/>
      <c r="AN8" s="2960"/>
      <c r="AO8" s="1324"/>
      <c r="AP8" s="1324"/>
      <c r="AQ8" s="1324"/>
      <c r="AR8" s="1324"/>
      <c r="AS8" s="1324"/>
      <c r="AT8" s="1324"/>
      <c r="AU8" s="1324"/>
      <c r="AV8" s="1324"/>
      <c r="AW8" s="1324"/>
      <c r="AX8" s="1324"/>
      <c r="AY8" s="1324"/>
      <c r="AZ8" s="1324"/>
      <c r="BA8" s="1324"/>
      <c r="BB8" s="1324"/>
      <c r="BC8" s="1324"/>
      <c r="BD8" s="1324"/>
      <c r="BE8" s="1324"/>
      <c r="BF8" s="1324"/>
      <c r="BG8" s="1324"/>
      <c r="BH8" s="1324"/>
    </row>
    <row r="9" spans="1:60" ht="24.75" customHeight="1" x14ac:dyDescent="0.25">
      <c r="A9" s="172">
        <v>1</v>
      </c>
      <c r="B9" s="2961" t="s">
        <v>959</v>
      </c>
      <c r="C9" s="2962"/>
      <c r="D9" s="2961"/>
      <c r="E9" s="52"/>
      <c r="F9" s="52"/>
      <c r="G9" s="53"/>
      <c r="H9" s="52"/>
      <c r="I9" s="52"/>
      <c r="J9" s="52"/>
      <c r="K9" s="52"/>
      <c r="L9" s="52"/>
      <c r="M9" s="52"/>
      <c r="N9" s="54"/>
      <c r="O9" s="52"/>
      <c r="P9" s="52"/>
      <c r="Q9" s="52"/>
      <c r="R9" s="52"/>
      <c r="S9" s="52"/>
      <c r="T9" s="52"/>
      <c r="U9" s="52"/>
      <c r="V9" s="52"/>
      <c r="W9" s="52"/>
      <c r="X9" s="52"/>
      <c r="Y9" s="52"/>
      <c r="Z9" s="52"/>
      <c r="AA9" s="52"/>
      <c r="AB9" s="52"/>
      <c r="AC9" s="52"/>
      <c r="AD9" s="52"/>
      <c r="AE9" s="52"/>
      <c r="AF9" s="52"/>
      <c r="AG9" s="52"/>
      <c r="AH9" s="52"/>
      <c r="AI9" s="52"/>
      <c r="AJ9" s="52"/>
      <c r="AK9" s="52"/>
      <c r="AL9" s="216"/>
      <c r="AM9" s="216"/>
      <c r="AN9" s="217"/>
      <c r="AO9" s="49"/>
      <c r="AP9" s="49"/>
      <c r="AQ9" s="49"/>
      <c r="AR9" s="49"/>
      <c r="AS9" s="49"/>
      <c r="AT9" s="49"/>
      <c r="AU9" s="49"/>
      <c r="AV9" s="49"/>
      <c r="AW9" s="49"/>
      <c r="AX9" s="49"/>
      <c r="AY9" s="49"/>
      <c r="AZ9" s="49"/>
      <c r="BA9" s="49"/>
      <c r="BB9" s="49"/>
      <c r="BC9" s="49"/>
      <c r="BD9" s="49"/>
      <c r="BE9" s="49"/>
      <c r="BF9" s="49"/>
      <c r="BG9" s="49"/>
      <c r="BH9" s="49"/>
    </row>
    <row r="10" spans="1:60" s="49" customFormat="1" ht="30" customHeight="1" x14ac:dyDescent="0.25">
      <c r="A10" s="2963"/>
      <c r="B10" s="2964"/>
      <c r="C10" s="114">
        <v>1</v>
      </c>
      <c r="D10" s="55" t="s">
        <v>1242</v>
      </c>
      <c r="E10" s="55"/>
      <c r="F10" s="55"/>
      <c r="G10" s="56"/>
      <c r="H10" s="57"/>
      <c r="I10" s="55"/>
      <c r="J10" s="55"/>
      <c r="K10" s="55"/>
      <c r="L10" s="56"/>
      <c r="M10" s="57"/>
      <c r="N10" s="58"/>
      <c r="O10" s="59"/>
      <c r="P10" s="57"/>
      <c r="Q10" s="57"/>
      <c r="R10" s="57"/>
      <c r="S10" s="60"/>
      <c r="T10" s="61"/>
      <c r="U10" s="56"/>
      <c r="V10" s="55"/>
      <c r="W10" s="55"/>
      <c r="X10" s="55"/>
      <c r="Y10" s="55"/>
      <c r="Z10" s="55"/>
      <c r="AA10" s="55"/>
      <c r="AB10" s="55"/>
      <c r="AC10" s="55"/>
      <c r="AD10" s="55"/>
      <c r="AE10" s="55"/>
      <c r="AF10" s="55"/>
      <c r="AG10" s="55"/>
      <c r="AH10" s="55"/>
      <c r="AI10" s="55"/>
      <c r="AJ10" s="55"/>
      <c r="AK10" s="55"/>
      <c r="AL10" s="218"/>
      <c r="AM10" s="218"/>
      <c r="AN10" s="219"/>
    </row>
    <row r="11" spans="1:60" s="49" customFormat="1" ht="26.25" customHeight="1" x14ac:dyDescent="0.25">
      <c r="A11" s="2965"/>
      <c r="B11" s="2862"/>
      <c r="C11" s="2968"/>
      <c r="D11" s="2864"/>
      <c r="E11" s="174">
        <v>1</v>
      </c>
      <c r="F11" s="62" t="s">
        <v>1243</v>
      </c>
      <c r="G11" s="63"/>
      <c r="H11" s="64"/>
      <c r="I11" s="62"/>
      <c r="J11" s="62"/>
      <c r="K11" s="62"/>
      <c r="L11" s="63"/>
      <c r="M11" s="64"/>
      <c r="N11" s="65"/>
      <c r="O11" s="66"/>
      <c r="P11" s="64"/>
      <c r="Q11" s="64"/>
      <c r="R11" s="64"/>
      <c r="S11" s="67"/>
      <c r="T11" s="68"/>
      <c r="U11" s="63"/>
      <c r="V11" s="62"/>
      <c r="W11" s="62"/>
      <c r="X11" s="62"/>
      <c r="Y11" s="62"/>
      <c r="Z11" s="62"/>
      <c r="AA11" s="62"/>
      <c r="AB11" s="62"/>
      <c r="AC11" s="62"/>
      <c r="AD11" s="62"/>
      <c r="AE11" s="62"/>
      <c r="AF11" s="62"/>
      <c r="AG11" s="62"/>
      <c r="AH11" s="62"/>
      <c r="AI11" s="62"/>
      <c r="AJ11" s="62"/>
      <c r="AK11" s="62"/>
      <c r="AL11" s="220"/>
      <c r="AM11" s="220"/>
      <c r="AN11" s="91"/>
    </row>
    <row r="12" spans="1:60" s="49" customFormat="1" ht="37.5" customHeight="1" x14ac:dyDescent="0.25">
      <c r="A12" s="2965"/>
      <c r="B12" s="2862"/>
      <c r="C12" s="2865"/>
      <c r="D12" s="2866"/>
      <c r="E12" s="2969"/>
      <c r="F12" s="2970"/>
      <c r="G12" s="2682">
        <v>1</v>
      </c>
      <c r="H12" s="2685" t="s">
        <v>1244</v>
      </c>
      <c r="I12" s="2685" t="s">
        <v>1245</v>
      </c>
      <c r="J12" s="2682">
        <v>1</v>
      </c>
      <c r="K12" s="2876" t="s">
        <v>1246</v>
      </c>
      <c r="L12" s="2684" t="s">
        <v>1247</v>
      </c>
      <c r="M12" s="2685" t="s">
        <v>2045</v>
      </c>
      <c r="N12" s="2975">
        <f>+(S12+S13)/O12</f>
        <v>0.17241379310344829</v>
      </c>
      <c r="O12" s="2977">
        <f>SUM(S12:S15)</f>
        <v>116000000</v>
      </c>
      <c r="P12" s="2685" t="s">
        <v>1248</v>
      </c>
      <c r="Q12" s="2905" t="s">
        <v>1249</v>
      </c>
      <c r="R12" s="2924" t="s">
        <v>1250</v>
      </c>
      <c r="S12" s="2926">
        <v>20000000</v>
      </c>
      <c r="T12" s="2879">
        <v>20</v>
      </c>
      <c r="U12" s="2682" t="s">
        <v>338</v>
      </c>
      <c r="V12" s="2921">
        <v>35373</v>
      </c>
      <c r="W12" s="2921">
        <v>33985</v>
      </c>
      <c r="X12" s="2932">
        <v>16632</v>
      </c>
      <c r="Y12" s="2921">
        <v>3361</v>
      </c>
      <c r="Z12" s="2921">
        <v>39432</v>
      </c>
      <c r="AA12" s="2921">
        <v>9933</v>
      </c>
      <c r="AB12" s="2929">
        <v>0</v>
      </c>
      <c r="AC12" s="2915">
        <v>0</v>
      </c>
      <c r="AD12" s="2915">
        <v>0</v>
      </c>
      <c r="AE12" s="2915">
        <v>0</v>
      </c>
      <c r="AF12" s="2915">
        <v>0</v>
      </c>
      <c r="AG12" s="2915">
        <v>0</v>
      </c>
      <c r="AH12" s="2929">
        <v>0</v>
      </c>
      <c r="AI12" s="2915">
        <v>0</v>
      </c>
      <c r="AJ12" s="2915">
        <v>0</v>
      </c>
      <c r="AK12" s="2915">
        <v>69358</v>
      </c>
      <c r="AL12" s="2918">
        <v>43832</v>
      </c>
      <c r="AM12" s="2918">
        <v>44196</v>
      </c>
      <c r="AN12" s="2911" t="s">
        <v>2056</v>
      </c>
    </row>
    <row r="13" spans="1:60" s="49" customFormat="1" ht="32.25" customHeight="1" x14ac:dyDescent="0.25">
      <c r="A13" s="2965"/>
      <c r="B13" s="2862"/>
      <c r="C13" s="2865"/>
      <c r="D13" s="2866"/>
      <c r="E13" s="2971"/>
      <c r="F13" s="2972"/>
      <c r="G13" s="2683"/>
      <c r="H13" s="2687"/>
      <c r="I13" s="2687"/>
      <c r="J13" s="2683"/>
      <c r="K13" s="2876"/>
      <c r="L13" s="2684"/>
      <c r="M13" s="2686"/>
      <c r="N13" s="2976"/>
      <c r="O13" s="2977"/>
      <c r="P13" s="2686"/>
      <c r="Q13" s="2906"/>
      <c r="R13" s="2925"/>
      <c r="S13" s="2927"/>
      <c r="T13" s="2928"/>
      <c r="U13" s="2683"/>
      <c r="V13" s="2922"/>
      <c r="W13" s="2922"/>
      <c r="X13" s="2933"/>
      <c r="Y13" s="2922"/>
      <c r="Z13" s="2922"/>
      <c r="AA13" s="2922"/>
      <c r="AB13" s="2930"/>
      <c r="AC13" s="2916"/>
      <c r="AD13" s="2916"/>
      <c r="AE13" s="2916"/>
      <c r="AF13" s="2916"/>
      <c r="AG13" s="2916"/>
      <c r="AH13" s="2930"/>
      <c r="AI13" s="2916"/>
      <c r="AJ13" s="2916"/>
      <c r="AK13" s="2916"/>
      <c r="AL13" s="2918"/>
      <c r="AM13" s="2918"/>
      <c r="AN13" s="2911"/>
    </row>
    <row r="14" spans="1:60" s="49" customFormat="1" ht="61.5" customHeight="1" x14ac:dyDescent="0.25">
      <c r="A14" s="2965"/>
      <c r="B14" s="2862"/>
      <c r="C14" s="2865"/>
      <c r="D14" s="2866"/>
      <c r="E14" s="2971"/>
      <c r="F14" s="2972"/>
      <c r="G14" s="1335">
        <v>4</v>
      </c>
      <c r="H14" s="1762" t="s">
        <v>1251</v>
      </c>
      <c r="I14" s="1762" t="s">
        <v>1252</v>
      </c>
      <c r="J14" s="176">
        <v>1</v>
      </c>
      <c r="K14" s="2876"/>
      <c r="L14" s="2684"/>
      <c r="M14" s="2686"/>
      <c r="N14" s="1012">
        <f>+(S14)/O12</f>
        <v>0.65517241379310343</v>
      </c>
      <c r="O14" s="2977"/>
      <c r="P14" s="2686"/>
      <c r="Q14" s="2920"/>
      <c r="R14" s="177" t="s">
        <v>1253</v>
      </c>
      <c r="S14" s="1957">
        <v>76000000</v>
      </c>
      <c r="T14" s="1337">
        <v>20</v>
      </c>
      <c r="U14" s="1321" t="s">
        <v>338</v>
      </c>
      <c r="V14" s="2922"/>
      <c r="W14" s="2922"/>
      <c r="X14" s="2933"/>
      <c r="Y14" s="2922"/>
      <c r="Z14" s="2922"/>
      <c r="AA14" s="2922"/>
      <c r="AB14" s="2930"/>
      <c r="AC14" s="2916"/>
      <c r="AD14" s="2916"/>
      <c r="AE14" s="2916"/>
      <c r="AF14" s="2916"/>
      <c r="AG14" s="2916"/>
      <c r="AH14" s="2930"/>
      <c r="AI14" s="2916"/>
      <c r="AJ14" s="2916"/>
      <c r="AK14" s="2916"/>
      <c r="AL14" s="2918"/>
      <c r="AM14" s="2918"/>
      <c r="AN14" s="2911"/>
    </row>
    <row r="15" spans="1:60" s="49" customFormat="1" ht="82.5" customHeight="1" x14ac:dyDescent="0.25">
      <c r="A15" s="2965"/>
      <c r="B15" s="2862"/>
      <c r="C15" s="2865"/>
      <c r="D15" s="2866"/>
      <c r="E15" s="2973"/>
      <c r="F15" s="2974"/>
      <c r="G15" s="1320">
        <v>6</v>
      </c>
      <c r="H15" s="1758" t="s">
        <v>1254</v>
      </c>
      <c r="I15" s="1758" t="s">
        <v>1255</v>
      </c>
      <c r="J15" s="176">
        <v>12</v>
      </c>
      <c r="K15" s="2682"/>
      <c r="L15" s="2879"/>
      <c r="M15" s="2687"/>
      <c r="N15" s="1012">
        <f>+S15/O12</f>
        <v>0.17241379310344829</v>
      </c>
      <c r="O15" s="2559"/>
      <c r="P15" s="2686"/>
      <c r="Q15" s="2905"/>
      <c r="R15" s="177" t="s">
        <v>1256</v>
      </c>
      <c r="S15" s="1958">
        <v>20000000</v>
      </c>
      <c r="T15" s="1336">
        <v>20</v>
      </c>
      <c r="U15" s="1326" t="s">
        <v>338</v>
      </c>
      <c r="V15" s="2923"/>
      <c r="W15" s="2923"/>
      <c r="X15" s="2934"/>
      <c r="Y15" s="2923"/>
      <c r="Z15" s="2923"/>
      <c r="AA15" s="2923"/>
      <c r="AB15" s="2931"/>
      <c r="AC15" s="2917"/>
      <c r="AD15" s="2917"/>
      <c r="AE15" s="2917"/>
      <c r="AF15" s="2917"/>
      <c r="AG15" s="2917"/>
      <c r="AH15" s="2931"/>
      <c r="AI15" s="2917"/>
      <c r="AJ15" s="2917"/>
      <c r="AK15" s="2917"/>
      <c r="AL15" s="2919"/>
      <c r="AM15" s="2919"/>
      <c r="AN15" s="2766"/>
    </row>
    <row r="16" spans="1:60" s="49" customFormat="1" ht="24.75" customHeight="1" x14ac:dyDescent="0.25">
      <c r="A16" s="2965"/>
      <c r="B16" s="2862"/>
      <c r="C16" s="2865"/>
      <c r="D16" s="2866"/>
      <c r="E16" s="178">
        <v>2</v>
      </c>
      <c r="F16" s="2695" t="s">
        <v>1257</v>
      </c>
      <c r="G16" s="2696"/>
      <c r="H16" s="2696"/>
      <c r="I16" s="2884"/>
      <c r="J16" s="179"/>
      <c r="K16" s="179"/>
      <c r="L16" s="179"/>
      <c r="M16" s="179"/>
      <c r="N16" s="180"/>
      <c r="O16" s="1815"/>
      <c r="P16" s="179"/>
      <c r="Q16" s="179"/>
      <c r="R16" s="181"/>
      <c r="S16" s="1959"/>
      <c r="T16" s="182"/>
      <c r="U16" s="183"/>
      <c r="V16" s="184"/>
      <c r="W16" s="185"/>
      <c r="X16" s="185"/>
      <c r="Y16" s="185"/>
      <c r="Z16" s="185"/>
      <c r="AA16" s="185"/>
      <c r="AB16" s="186"/>
      <c r="AC16" s="186"/>
      <c r="AD16" s="186"/>
      <c r="AE16" s="187"/>
      <c r="AF16" s="187"/>
      <c r="AG16" s="187"/>
      <c r="AH16" s="186"/>
      <c r="AI16" s="186"/>
      <c r="AJ16" s="185"/>
      <c r="AK16" s="188"/>
      <c r="AL16" s="189"/>
      <c r="AM16" s="189"/>
      <c r="AN16" s="190"/>
    </row>
    <row r="17" spans="1:40" s="49" customFormat="1" ht="75" customHeight="1" x14ac:dyDescent="0.25">
      <c r="A17" s="2965"/>
      <c r="B17" s="2862"/>
      <c r="C17" s="2865"/>
      <c r="D17" s="2866"/>
      <c r="E17" s="2876"/>
      <c r="F17" s="2876"/>
      <c r="G17" s="1759">
        <v>7</v>
      </c>
      <c r="H17" s="1762" t="s">
        <v>1258</v>
      </c>
      <c r="I17" s="1762" t="s">
        <v>1259</v>
      </c>
      <c r="J17" s="176">
        <v>1</v>
      </c>
      <c r="K17" s="1759" t="s">
        <v>1260</v>
      </c>
      <c r="L17" s="1759" t="s">
        <v>1261</v>
      </c>
      <c r="M17" s="1762" t="s">
        <v>2046</v>
      </c>
      <c r="N17" s="1808">
        <f>+S17/O17</f>
        <v>1</v>
      </c>
      <c r="O17" s="1816">
        <f>S17</f>
        <v>130000000</v>
      </c>
      <c r="P17" s="1809" t="s">
        <v>1262</v>
      </c>
      <c r="Q17" s="1809" t="s">
        <v>1263</v>
      </c>
      <c r="R17" s="1809" t="s">
        <v>1264</v>
      </c>
      <c r="S17" s="1960">
        <v>130000000</v>
      </c>
      <c r="T17" s="1757">
        <v>20</v>
      </c>
      <c r="U17" s="1759" t="s">
        <v>338</v>
      </c>
      <c r="V17" s="191">
        <v>252568</v>
      </c>
      <c r="W17" s="191">
        <v>243650</v>
      </c>
      <c r="X17" s="192">
        <v>97896</v>
      </c>
      <c r="Y17" s="191">
        <v>53351</v>
      </c>
      <c r="Z17" s="191">
        <v>140316</v>
      </c>
      <c r="AA17" s="191">
        <v>30825</v>
      </c>
      <c r="AB17" s="191">
        <v>0</v>
      </c>
      <c r="AC17" s="193">
        <v>0</v>
      </c>
      <c r="AD17" s="193">
        <v>0</v>
      </c>
      <c r="AE17" s="193">
        <v>0</v>
      </c>
      <c r="AF17" s="193">
        <v>0</v>
      </c>
      <c r="AG17" s="193">
        <v>0</v>
      </c>
      <c r="AH17" s="191">
        <v>0</v>
      </c>
      <c r="AI17" s="193">
        <v>0</v>
      </c>
      <c r="AJ17" s="193">
        <v>0</v>
      </c>
      <c r="AK17" s="194">
        <f>+V17+W17</f>
        <v>496218</v>
      </c>
      <c r="AL17" s="1761">
        <v>43832</v>
      </c>
      <c r="AM17" s="1761">
        <v>44196</v>
      </c>
      <c r="AN17" s="1760" t="s">
        <v>2056</v>
      </c>
    </row>
    <row r="18" spans="1:40" ht="28.5" customHeight="1" x14ac:dyDescent="0.25">
      <c r="A18" s="2965"/>
      <c r="B18" s="2862"/>
      <c r="C18" s="2865"/>
      <c r="D18" s="2866"/>
      <c r="E18" s="1806">
        <v>3</v>
      </c>
      <c r="F18" s="1807" t="s">
        <v>1265</v>
      </c>
      <c r="G18" s="70"/>
      <c r="H18" s="71"/>
      <c r="I18" s="72"/>
      <c r="J18" s="72"/>
      <c r="K18" s="197"/>
      <c r="L18" s="70"/>
      <c r="M18" s="71"/>
      <c r="N18" s="160"/>
      <c r="O18" s="1817"/>
      <c r="P18" s="71"/>
      <c r="Q18" s="71"/>
      <c r="R18" s="71"/>
      <c r="S18" s="1961"/>
      <c r="T18" s="73"/>
      <c r="U18" s="70"/>
      <c r="V18" s="72"/>
      <c r="W18" s="72"/>
      <c r="X18" s="72"/>
      <c r="Y18" s="72"/>
      <c r="Z18" s="72"/>
      <c r="AA18" s="72"/>
      <c r="AB18" s="72"/>
      <c r="AC18" s="72"/>
      <c r="AD18" s="72"/>
      <c r="AE18" s="72"/>
      <c r="AF18" s="72"/>
      <c r="AG18" s="72"/>
      <c r="AH18" s="72"/>
      <c r="AI18" s="72"/>
      <c r="AJ18" s="72"/>
      <c r="AK18" s="72"/>
      <c r="AL18" s="221"/>
      <c r="AM18" s="221"/>
      <c r="AN18" s="222"/>
    </row>
    <row r="19" spans="1:40" ht="42.75" x14ac:dyDescent="0.25">
      <c r="A19" s="2965"/>
      <c r="B19" s="2862"/>
      <c r="C19" s="2865"/>
      <c r="D19" s="2866"/>
      <c r="E19" s="2899"/>
      <c r="F19" s="2900"/>
      <c r="G19" s="1343">
        <v>14</v>
      </c>
      <c r="H19" s="1750" t="s">
        <v>1266</v>
      </c>
      <c r="I19" s="1751" t="s">
        <v>1267</v>
      </c>
      <c r="J19" s="1342">
        <v>6</v>
      </c>
      <c r="K19" s="2390" t="s">
        <v>1268</v>
      </c>
      <c r="L19" s="2682" t="s">
        <v>1269</v>
      </c>
      <c r="M19" s="2315" t="s">
        <v>2047</v>
      </c>
      <c r="N19" s="1338">
        <f>+(S19)/O19</f>
        <v>0.13543679911434089</v>
      </c>
      <c r="O19" s="2903">
        <f>SUM(S19:S20)</f>
        <v>949978151</v>
      </c>
      <c r="P19" s="2315" t="s">
        <v>1270</v>
      </c>
      <c r="Q19" s="2315" t="s">
        <v>1249</v>
      </c>
      <c r="R19" s="198" t="s">
        <v>1271</v>
      </c>
      <c r="S19" s="1962">
        <v>128662000</v>
      </c>
      <c r="T19" s="1348">
        <v>20</v>
      </c>
      <c r="U19" s="1251" t="s">
        <v>338</v>
      </c>
      <c r="V19" s="2921">
        <v>35373</v>
      </c>
      <c r="W19" s="2921">
        <v>33985</v>
      </c>
      <c r="X19" s="2980">
        <v>16632</v>
      </c>
      <c r="Y19" s="2921">
        <v>3361</v>
      </c>
      <c r="Z19" s="2921">
        <v>39432</v>
      </c>
      <c r="AA19" s="2921">
        <v>9933</v>
      </c>
      <c r="AB19" s="2929">
        <v>0</v>
      </c>
      <c r="AC19" s="2915">
        <v>0</v>
      </c>
      <c r="AD19" s="2915">
        <v>0</v>
      </c>
      <c r="AE19" s="2915">
        <v>0</v>
      </c>
      <c r="AF19" s="2915">
        <v>0</v>
      </c>
      <c r="AG19" s="2915">
        <v>0</v>
      </c>
      <c r="AH19" s="2929">
        <v>0</v>
      </c>
      <c r="AI19" s="2915">
        <v>0</v>
      </c>
      <c r="AJ19" s="2915">
        <v>0</v>
      </c>
      <c r="AK19" s="2915">
        <f>+V19+W19</f>
        <v>69358</v>
      </c>
      <c r="AL19" s="2919">
        <v>43832</v>
      </c>
      <c r="AM19" s="2919">
        <v>44196</v>
      </c>
      <c r="AN19" s="2766" t="s">
        <v>2056</v>
      </c>
    </row>
    <row r="20" spans="1:40" ht="57" x14ac:dyDescent="0.25">
      <c r="A20" s="2965"/>
      <c r="B20" s="2862"/>
      <c r="C20" s="2865"/>
      <c r="D20" s="2866"/>
      <c r="E20" s="2901"/>
      <c r="F20" s="2902"/>
      <c r="G20" s="1343">
        <v>17</v>
      </c>
      <c r="H20" s="1805" t="s">
        <v>1272</v>
      </c>
      <c r="I20" s="1762" t="s">
        <v>1273</v>
      </c>
      <c r="J20" s="176">
        <v>270</v>
      </c>
      <c r="K20" s="2391"/>
      <c r="L20" s="2683"/>
      <c r="M20" s="2317"/>
      <c r="N20" s="1338">
        <f>S20/O19</f>
        <v>0.86456320088565908</v>
      </c>
      <c r="O20" s="2904"/>
      <c r="P20" s="2317"/>
      <c r="Q20" s="2317"/>
      <c r="R20" s="198" t="s">
        <v>1274</v>
      </c>
      <c r="S20" s="1962">
        <v>821316151</v>
      </c>
      <c r="T20" s="1348">
        <v>20</v>
      </c>
      <c r="U20" s="1251" t="s">
        <v>338</v>
      </c>
      <c r="V20" s="2923"/>
      <c r="W20" s="2923"/>
      <c r="X20" s="2981"/>
      <c r="Y20" s="2923"/>
      <c r="Z20" s="2923"/>
      <c r="AA20" s="2923"/>
      <c r="AB20" s="2931"/>
      <c r="AC20" s="2917"/>
      <c r="AD20" s="2917"/>
      <c r="AE20" s="2917"/>
      <c r="AF20" s="2917"/>
      <c r="AG20" s="2917"/>
      <c r="AH20" s="2931"/>
      <c r="AI20" s="2917"/>
      <c r="AJ20" s="2917"/>
      <c r="AK20" s="2917"/>
      <c r="AL20" s="2983"/>
      <c r="AM20" s="2983"/>
      <c r="AN20" s="2768"/>
    </row>
    <row r="21" spans="1:40" ht="42.75" x14ac:dyDescent="0.25">
      <c r="A21" s="2965"/>
      <c r="B21" s="2862"/>
      <c r="C21" s="2865"/>
      <c r="D21" s="2866"/>
      <c r="E21" s="2901"/>
      <c r="F21" s="2902"/>
      <c r="G21" s="1343">
        <v>18</v>
      </c>
      <c r="H21" s="199" t="s">
        <v>1275</v>
      </c>
      <c r="I21" s="1762" t="s">
        <v>1276</v>
      </c>
      <c r="J21" s="200">
        <v>10</v>
      </c>
      <c r="K21" s="2682" t="s">
        <v>1277</v>
      </c>
      <c r="L21" s="2682" t="s">
        <v>1278</v>
      </c>
      <c r="M21" s="2685" t="s">
        <v>2048</v>
      </c>
      <c r="N21" s="1341">
        <f>S21/O21</f>
        <v>0.55555555555555558</v>
      </c>
      <c r="O21" s="2909">
        <f>SUM(S21:S22)</f>
        <v>90000000</v>
      </c>
      <c r="P21" s="2685" t="s">
        <v>1279</v>
      </c>
      <c r="Q21" s="2685" t="s">
        <v>1280</v>
      </c>
      <c r="R21" s="1810" t="s">
        <v>1281</v>
      </c>
      <c r="S21" s="1963">
        <v>50000000</v>
      </c>
      <c r="T21" s="201">
        <v>20</v>
      </c>
      <c r="U21" s="1335" t="s">
        <v>338</v>
      </c>
      <c r="V21" s="2978">
        <v>40906</v>
      </c>
      <c r="W21" s="2978">
        <v>37728</v>
      </c>
      <c r="X21" s="2980">
        <v>16790</v>
      </c>
      <c r="Y21" s="2978">
        <v>8871</v>
      </c>
      <c r="Z21" s="2978">
        <v>46240</v>
      </c>
      <c r="AA21" s="2978">
        <v>10814</v>
      </c>
      <c r="AB21" s="2929">
        <v>0</v>
      </c>
      <c r="AC21" s="2915">
        <v>0</v>
      </c>
      <c r="AD21" s="2915">
        <v>0</v>
      </c>
      <c r="AE21" s="2915">
        <v>0</v>
      </c>
      <c r="AF21" s="2915">
        <v>0</v>
      </c>
      <c r="AG21" s="2915">
        <v>0</v>
      </c>
      <c r="AH21" s="2929">
        <v>0</v>
      </c>
      <c r="AI21" s="2915">
        <v>0</v>
      </c>
      <c r="AJ21" s="2915">
        <v>0</v>
      </c>
      <c r="AK21" s="2915">
        <f>+V21+W21</f>
        <v>78634</v>
      </c>
      <c r="AL21" s="2919">
        <v>43832</v>
      </c>
      <c r="AM21" s="2919">
        <v>44196</v>
      </c>
      <c r="AN21" s="2766" t="s">
        <v>2056</v>
      </c>
    </row>
    <row r="22" spans="1:40" ht="57" x14ac:dyDescent="0.25">
      <c r="A22" s="2966"/>
      <c r="B22" s="2967"/>
      <c r="C22" s="2865"/>
      <c r="D22" s="2866"/>
      <c r="E22" s="2901"/>
      <c r="F22" s="2902"/>
      <c r="G22" s="1343">
        <v>19</v>
      </c>
      <c r="H22" s="199" t="s">
        <v>1282</v>
      </c>
      <c r="I22" s="1762" t="s">
        <v>1283</v>
      </c>
      <c r="J22" s="200">
        <v>8</v>
      </c>
      <c r="K22" s="2715"/>
      <c r="L22" s="2715"/>
      <c r="M22" s="2686"/>
      <c r="N22" s="1341">
        <f>S22/O21</f>
        <v>0.44444444444444442</v>
      </c>
      <c r="O22" s="2910"/>
      <c r="P22" s="2686"/>
      <c r="Q22" s="2686"/>
      <c r="R22" s="1811" t="s">
        <v>1284</v>
      </c>
      <c r="S22" s="1963">
        <v>40000000</v>
      </c>
      <c r="T22" s="201">
        <v>20</v>
      </c>
      <c r="U22" s="1335" t="s">
        <v>338</v>
      </c>
      <c r="V22" s="2979"/>
      <c r="W22" s="2979"/>
      <c r="X22" s="2981"/>
      <c r="Y22" s="2979"/>
      <c r="Z22" s="2979"/>
      <c r="AA22" s="2979"/>
      <c r="AB22" s="2931"/>
      <c r="AC22" s="2917"/>
      <c r="AD22" s="2917"/>
      <c r="AE22" s="2917"/>
      <c r="AF22" s="2917"/>
      <c r="AG22" s="2917"/>
      <c r="AH22" s="2931"/>
      <c r="AI22" s="2917"/>
      <c r="AJ22" s="2917"/>
      <c r="AK22" s="2917"/>
      <c r="AL22" s="2982"/>
      <c r="AM22" s="2982"/>
      <c r="AN22" s="2767"/>
    </row>
    <row r="23" spans="1:40" ht="26.25" customHeight="1" x14ac:dyDescent="0.25">
      <c r="A23" s="202">
        <v>2</v>
      </c>
      <c r="B23" s="37" t="s">
        <v>1176</v>
      </c>
      <c r="C23" s="74"/>
      <c r="D23" s="74"/>
      <c r="E23" s="74"/>
      <c r="F23" s="74"/>
      <c r="G23" s="75"/>
      <c r="H23" s="1110"/>
      <c r="I23" s="1107"/>
      <c r="J23" s="1107"/>
      <c r="K23" s="1107"/>
      <c r="L23" s="1169"/>
      <c r="M23" s="1110"/>
      <c r="N23" s="1170"/>
      <c r="O23" s="1818"/>
      <c r="P23" s="1110"/>
      <c r="Q23" s="1110"/>
      <c r="R23" s="1110"/>
      <c r="S23" s="1964"/>
      <c r="T23" s="1171"/>
      <c r="U23" s="1169"/>
      <c r="V23" s="1107"/>
      <c r="W23" s="1107"/>
      <c r="X23" s="1107"/>
      <c r="Y23" s="1107"/>
      <c r="Z23" s="1107"/>
      <c r="AA23" s="1107"/>
      <c r="AB23" s="1107"/>
      <c r="AC23" s="1107"/>
      <c r="AD23" s="1107"/>
      <c r="AE23" s="1107"/>
      <c r="AF23" s="1107"/>
      <c r="AG23" s="1107"/>
      <c r="AH23" s="1107"/>
      <c r="AI23" s="1107"/>
      <c r="AJ23" s="1107"/>
      <c r="AK23" s="1107"/>
      <c r="AL23" s="1172"/>
      <c r="AM23" s="1173"/>
      <c r="AN23" s="1174"/>
    </row>
    <row r="24" spans="1:40" ht="26.25" customHeight="1" x14ac:dyDescent="0.25">
      <c r="A24" s="3002"/>
      <c r="B24" s="3003"/>
      <c r="C24" s="945">
        <v>2</v>
      </c>
      <c r="D24" s="55" t="s">
        <v>1177</v>
      </c>
      <c r="E24" s="55"/>
      <c r="F24" s="55"/>
      <c r="G24" s="76"/>
      <c r="H24" s="77"/>
      <c r="I24" s="78"/>
      <c r="J24" s="78"/>
      <c r="K24" s="78"/>
      <c r="L24" s="79"/>
      <c r="M24" s="77"/>
      <c r="N24" s="80"/>
      <c r="O24" s="1819"/>
      <c r="P24" s="77"/>
      <c r="Q24" s="77"/>
      <c r="R24" s="77"/>
      <c r="S24" s="1965"/>
      <c r="T24" s="81"/>
      <c r="U24" s="79"/>
      <c r="V24" s="78"/>
      <c r="W24" s="78"/>
      <c r="X24" s="78"/>
      <c r="Y24" s="78"/>
      <c r="Z24" s="78"/>
      <c r="AA24" s="78"/>
      <c r="AB24" s="78"/>
      <c r="AC24" s="78"/>
      <c r="AD24" s="78"/>
      <c r="AE24" s="78"/>
      <c r="AF24" s="78"/>
      <c r="AG24" s="78"/>
      <c r="AH24" s="78"/>
      <c r="AI24" s="78"/>
      <c r="AJ24" s="78"/>
      <c r="AK24" s="78"/>
      <c r="AL24" s="82"/>
      <c r="AM24" s="83"/>
      <c r="AN24" s="436"/>
    </row>
    <row r="25" spans="1:40" ht="26.25" customHeight="1" x14ac:dyDescent="0.25">
      <c r="A25" s="3004"/>
      <c r="B25" s="3005"/>
      <c r="C25" s="2996"/>
      <c r="D25" s="2996"/>
      <c r="E25" s="195">
        <v>4</v>
      </c>
      <c r="F25" s="196" t="s">
        <v>1285</v>
      </c>
      <c r="G25" s="196"/>
      <c r="H25" s="1103"/>
      <c r="I25" s="62"/>
      <c r="J25" s="62"/>
      <c r="K25" s="62"/>
      <c r="L25" s="62"/>
      <c r="M25" s="84"/>
      <c r="N25" s="85"/>
      <c r="O25" s="1820"/>
      <c r="P25" s="84"/>
      <c r="Q25" s="84"/>
      <c r="R25" s="1812"/>
      <c r="S25" s="1966"/>
      <c r="T25" s="86"/>
      <c r="U25" s="87"/>
      <c r="V25" s="88"/>
      <c r="W25" s="88"/>
      <c r="X25" s="88"/>
      <c r="Y25" s="88"/>
      <c r="Z25" s="88"/>
      <c r="AA25" s="88"/>
      <c r="AB25" s="88"/>
      <c r="AC25" s="88"/>
      <c r="AD25" s="88"/>
      <c r="AE25" s="88"/>
      <c r="AF25" s="88"/>
      <c r="AG25" s="88"/>
      <c r="AH25" s="88"/>
      <c r="AI25" s="88"/>
      <c r="AJ25" s="88"/>
      <c r="AK25" s="88"/>
      <c r="AL25" s="89"/>
      <c r="AM25" s="90"/>
      <c r="AN25" s="91"/>
    </row>
    <row r="26" spans="1:40" ht="69.75" customHeight="1" x14ac:dyDescent="0.25">
      <c r="A26" s="3004"/>
      <c r="B26" s="3005"/>
      <c r="C26" s="2996"/>
      <c r="D26" s="2996"/>
      <c r="E26" s="2657"/>
      <c r="F26" s="2657"/>
      <c r="G26" s="2937">
        <v>21</v>
      </c>
      <c r="H26" s="2920" t="s">
        <v>1286</v>
      </c>
      <c r="I26" s="2891" t="s">
        <v>1287</v>
      </c>
      <c r="J26" s="2892">
        <v>100</v>
      </c>
      <c r="K26" s="2657" t="s">
        <v>1288</v>
      </c>
      <c r="L26" s="2657" t="s">
        <v>1289</v>
      </c>
      <c r="M26" s="2315" t="s">
        <v>2049</v>
      </c>
      <c r="N26" s="2885">
        <f>+(S26+S27)/O26</f>
        <v>0.17808219178082191</v>
      </c>
      <c r="O26" s="2886">
        <f>SUM(S26:S31)</f>
        <v>365000000</v>
      </c>
      <c r="P26" s="2887" t="s">
        <v>1290</v>
      </c>
      <c r="Q26" s="2890" t="s">
        <v>1291</v>
      </c>
      <c r="R26" s="1814" t="s">
        <v>1292</v>
      </c>
      <c r="S26" s="1967">
        <v>53000000</v>
      </c>
      <c r="T26" s="1348">
        <v>20</v>
      </c>
      <c r="U26" s="1251" t="s">
        <v>338</v>
      </c>
      <c r="V26" s="2935">
        <v>40</v>
      </c>
      <c r="W26" s="2935">
        <v>60</v>
      </c>
      <c r="X26" s="2935">
        <v>10</v>
      </c>
      <c r="Y26" s="2935">
        <v>20</v>
      </c>
      <c r="Z26" s="2935">
        <v>30</v>
      </c>
      <c r="AA26" s="2935">
        <v>40</v>
      </c>
      <c r="AB26" s="2935">
        <v>5</v>
      </c>
      <c r="AC26" s="2935">
        <v>0</v>
      </c>
      <c r="AD26" s="2935">
        <v>0</v>
      </c>
      <c r="AE26" s="2935">
        <v>0</v>
      </c>
      <c r="AF26" s="2935">
        <v>0</v>
      </c>
      <c r="AG26" s="2935">
        <v>0</v>
      </c>
      <c r="AH26" s="2935">
        <v>5</v>
      </c>
      <c r="AI26" s="2935">
        <v>0</v>
      </c>
      <c r="AJ26" s="2935">
        <v>0</v>
      </c>
      <c r="AK26" s="2935">
        <v>100</v>
      </c>
      <c r="AL26" s="2546">
        <v>43832</v>
      </c>
      <c r="AM26" s="2546">
        <v>44196</v>
      </c>
      <c r="AN26" s="2390" t="s">
        <v>2056</v>
      </c>
    </row>
    <row r="27" spans="1:40" ht="51" customHeight="1" x14ac:dyDescent="0.25">
      <c r="A27" s="3004"/>
      <c r="B27" s="3005"/>
      <c r="C27" s="2996"/>
      <c r="D27" s="2996"/>
      <c r="E27" s="2657"/>
      <c r="F27" s="2657"/>
      <c r="G27" s="2657"/>
      <c r="H27" s="2920"/>
      <c r="I27" s="2891"/>
      <c r="J27" s="2894"/>
      <c r="K27" s="2657"/>
      <c r="L27" s="2657"/>
      <c r="M27" s="2316"/>
      <c r="N27" s="2885"/>
      <c r="O27" s="2886"/>
      <c r="P27" s="2888"/>
      <c r="Q27" s="2316"/>
      <c r="R27" s="1813" t="s">
        <v>1293</v>
      </c>
      <c r="S27" s="1968">
        <v>12000000</v>
      </c>
      <c r="T27" s="201">
        <v>20</v>
      </c>
      <c r="U27" s="1335" t="s">
        <v>338</v>
      </c>
      <c r="V27" s="2936"/>
      <c r="W27" s="2936"/>
      <c r="X27" s="2936"/>
      <c r="Y27" s="2936"/>
      <c r="Z27" s="2936"/>
      <c r="AA27" s="2936"/>
      <c r="AB27" s="2936"/>
      <c r="AC27" s="2936"/>
      <c r="AD27" s="2936"/>
      <c r="AE27" s="2936"/>
      <c r="AF27" s="2936"/>
      <c r="AG27" s="2936"/>
      <c r="AH27" s="2936"/>
      <c r="AI27" s="2936"/>
      <c r="AJ27" s="2936"/>
      <c r="AK27" s="2936"/>
      <c r="AL27" s="2547"/>
      <c r="AM27" s="2547"/>
      <c r="AN27" s="2387"/>
    </row>
    <row r="28" spans="1:40" ht="57.75" customHeight="1" x14ac:dyDescent="0.25">
      <c r="A28" s="3004"/>
      <c r="B28" s="3005"/>
      <c r="C28" s="2996"/>
      <c r="D28" s="2996"/>
      <c r="E28" s="2657"/>
      <c r="F28" s="2657"/>
      <c r="G28" s="2657">
        <v>23</v>
      </c>
      <c r="H28" s="2920" t="s">
        <v>1294</v>
      </c>
      <c r="I28" s="2891" t="s">
        <v>1295</v>
      </c>
      <c r="J28" s="2892">
        <v>1</v>
      </c>
      <c r="K28" s="2657"/>
      <c r="L28" s="2657"/>
      <c r="M28" s="2316"/>
      <c r="N28" s="2984">
        <f>+(S28+S29+S30)/O26</f>
        <v>0.17808219178082191</v>
      </c>
      <c r="O28" s="2886"/>
      <c r="P28" s="2888"/>
      <c r="Q28" s="2509" t="s">
        <v>1296</v>
      </c>
      <c r="R28" s="204" t="s">
        <v>1297</v>
      </c>
      <c r="S28" s="1968">
        <v>13000000</v>
      </c>
      <c r="T28" s="201">
        <v>20</v>
      </c>
      <c r="U28" s="1335" t="s">
        <v>338</v>
      </c>
      <c r="V28" s="2936"/>
      <c r="W28" s="2936"/>
      <c r="X28" s="2936"/>
      <c r="Y28" s="2936"/>
      <c r="Z28" s="2936"/>
      <c r="AA28" s="2936"/>
      <c r="AB28" s="2936"/>
      <c r="AC28" s="2936"/>
      <c r="AD28" s="2936"/>
      <c r="AE28" s="2936"/>
      <c r="AF28" s="2936"/>
      <c r="AG28" s="2936"/>
      <c r="AH28" s="2936"/>
      <c r="AI28" s="2936"/>
      <c r="AJ28" s="2936"/>
      <c r="AK28" s="2936"/>
      <c r="AL28" s="2547"/>
      <c r="AM28" s="2547"/>
      <c r="AN28" s="2387"/>
    </row>
    <row r="29" spans="1:40" ht="71.25" customHeight="1" x14ac:dyDescent="0.25">
      <c r="A29" s="3004"/>
      <c r="B29" s="3005"/>
      <c r="C29" s="2996"/>
      <c r="D29" s="2996"/>
      <c r="E29" s="2657"/>
      <c r="F29" s="2657"/>
      <c r="G29" s="2657"/>
      <c r="H29" s="2920"/>
      <c r="I29" s="2891"/>
      <c r="J29" s="2893"/>
      <c r="K29" s="2657"/>
      <c r="L29" s="2657"/>
      <c r="M29" s="2316"/>
      <c r="N29" s="2984"/>
      <c r="O29" s="2886"/>
      <c r="P29" s="2888"/>
      <c r="Q29" s="2510"/>
      <c r="R29" s="204" t="s">
        <v>1298</v>
      </c>
      <c r="S29" s="1968">
        <v>12000000</v>
      </c>
      <c r="T29" s="201">
        <v>20</v>
      </c>
      <c r="U29" s="1335" t="s">
        <v>338</v>
      </c>
      <c r="V29" s="2936"/>
      <c r="W29" s="2936"/>
      <c r="X29" s="2936"/>
      <c r="Y29" s="2936"/>
      <c r="Z29" s="2936"/>
      <c r="AA29" s="2936"/>
      <c r="AB29" s="2936"/>
      <c r="AC29" s="2936"/>
      <c r="AD29" s="2936"/>
      <c r="AE29" s="2936"/>
      <c r="AF29" s="2936"/>
      <c r="AG29" s="2936"/>
      <c r="AH29" s="2936"/>
      <c r="AI29" s="2936"/>
      <c r="AJ29" s="2936"/>
      <c r="AK29" s="2936"/>
      <c r="AL29" s="2547"/>
      <c r="AM29" s="2547"/>
      <c r="AN29" s="2387"/>
    </row>
    <row r="30" spans="1:40" ht="52.5" customHeight="1" x14ac:dyDescent="0.25">
      <c r="A30" s="3004"/>
      <c r="B30" s="3005"/>
      <c r="C30" s="2996"/>
      <c r="D30" s="2996"/>
      <c r="E30" s="2657"/>
      <c r="F30" s="2657"/>
      <c r="G30" s="2657"/>
      <c r="H30" s="2920"/>
      <c r="I30" s="2891"/>
      <c r="J30" s="2894"/>
      <c r="K30" s="2657"/>
      <c r="L30" s="2657"/>
      <c r="M30" s="2316"/>
      <c r="N30" s="2984"/>
      <c r="O30" s="2886"/>
      <c r="P30" s="2888"/>
      <c r="Q30" s="2510"/>
      <c r="R30" s="204" t="s">
        <v>1299</v>
      </c>
      <c r="S30" s="1968">
        <v>40000000</v>
      </c>
      <c r="T30" s="201">
        <v>20</v>
      </c>
      <c r="U30" s="1335" t="s">
        <v>338</v>
      </c>
      <c r="V30" s="2936"/>
      <c r="W30" s="2936"/>
      <c r="X30" s="2936"/>
      <c r="Y30" s="2936"/>
      <c r="Z30" s="2936"/>
      <c r="AA30" s="2936"/>
      <c r="AB30" s="2936"/>
      <c r="AC30" s="2936"/>
      <c r="AD30" s="2936"/>
      <c r="AE30" s="2936"/>
      <c r="AF30" s="2936"/>
      <c r="AG30" s="2936"/>
      <c r="AH30" s="2936"/>
      <c r="AI30" s="2936"/>
      <c r="AJ30" s="2936"/>
      <c r="AK30" s="2936"/>
      <c r="AL30" s="2547"/>
      <c r="AM30" s="2547"/>
      <c r="AN30" s="2387"/>
    </row>
    <row r="31" spans="1:40" ht="66" customHeight="1" x14ac:dyDescent="0.25">
      <c r="A31" s="3004"/>
      <c r="B31" s="3005"/>
      <c r="C31" s="2996"/>
      <c r="D31" s="2996"/>
      <c r="E31" s="2657"/>
      <c r="F31" s="2657"/>
      <c r="G31" s="1340">
        <v>24</v>
      </c>
      <c r="H31" s="1339" t="s">
        <v>1300</v>
      </c>
      <c r="I31" s="1339" t="s">
        <v>1301</v>
      </c>
      <c r="J31" s="200">
        <v>1</v>
      </c>
      <c r="K31" s="2657"/>
      <c r="L31" s="2657"/>
      <c r="M31" s="2317"/>
      <c r="N31" s="1341">
        <f>S31/O26</f>
        <v>0.64383561643835618</v>
      </c>
      <c r="O31" s="2886"/>
      <c r="P31" s="2889"/>
      <c r="Q31" s="2985"/>
      <c r="R31" s="204" t="s">
        <v>1302</v>
      </c>
      <c r="S31" s="1968">
        <v>235000000</v>
      </c>
      <c r="T31" s="201">
        <v>20</v>
      </c>
      <c r="U31" s="1335" t="s">
        <v>338</v>
      </c>
      <c r="V31" s="2937"/>
      <c r="W31" s="2937"/>
      <c r="X31" s="2937"/>
      <c r="Y31" s="2937"/>
      <c r="Z31" s="2937"/>
      <c r="AA31" s="2937"/>
      <c r="AB31" s="2937"/>
      <c r="AC31" s="2937"/>
      <c r="AD31" s="2937"/>
      <c r="AE31" s="2937"/>
      <c r="AF31" s="2937"/>
      <c r="AG31" s="2937"/>
      <c r="AH31" s="2937"/>
      <c r="AI31" s="2937"/>
      <c r="AJ31" s="2937"/>
      <c r="AK31" s="2937"/>
      <c r="AL31" s="2548"/>
      <c r="AM31" s="2548"/>
      <c r="AN31" s="2391"/>
    </row>
    <row r="32" spans="1:40" ht="26.25" customHeight="1" x14ac:dyDescent="0.25">
      <c r="A32" s="3004"/>
      <c r="B32" s="3005"/>
      <c r="C32" s="2996"/>
      <c r="D32" s="2996"/>
      <c r="E32" s="195">
        <v>5</v>
      </c>
      <c r="F32" s="196" t="s">
        <v>1303</v>
      </c>
      <c r="G32" s="196"/>
      <c r="H32" s="150"/>
      <c r="I32" s="150"/>
      <c r="J32" s="150"/>
      <c r="K32" s="150"/>
      <c r="L32" s="150"/>
      <c r="M32" s="84"/>
      <c r="N32" s="164"/>
      <c r="O32" s="1820"/>
      <c r="P32" s="84"/>
      <c r="Q32" s="84"/>
      <c r="R32" s="84"/>
      <c r="S32" s="1966"/>
      <c r="T32" s="86"/>
      <c r="U32" s="87"/>
      <c r="V32" s="88"/>
      <c r="W32" s="88"/>
      <c r="X32" s="88"/>
      <c r="Y32" s="88"/>
      <c r="Z32" s="88"/>
      <c r="AA32" s="88"/>
      <c r="AB32" s="88"/>
      <c r="AC32" s="88"/>
      <c r="AD32" s="88"/>
      <c r="AE32" s="88"/>
      <c r="AF32" s="88"/>
      <c r="AG32" s="88"/>
      <c r="AH32" s="88"/>
      <c r="AI32" s="88"/>
      <c r="AJ32" s="88"/>
      <c r="AK32" s="88"/>
      <c r="AL32" s="89"/>
      <c r="AM32" s="90"/>
      <c r="AN32" s="91"/>
    </row>
    <row r="33" spans="1:40" s="1472" customFormat="1" ht="42" customHeight="1" x14ac:dyDescent="0.25">
      <c r="A33" s="3004"/>
      <c r="B33" s="3005"/>
      <c r="C33" s="2996"/>
      <c r="D33" s="2996"/>
      <c r="E33" s="2657"/>
      <c r="F33" s="2657"/>
      <c r="G33" s="2895">
        <v>25</v>
      </c>
      <c r="H33" s="2897" t="s">
        <v>1304</v>
      </c>
      <c r="I33" s="2897" t="s">
        <v>1305</v>
      </c>
      <c r="J33" s="2938">
        <v>2</v>
      </c>
      <c r="K33" s="2938" t="s">
        <v>1306</v>
      </c>
      <c r="L33" s="2938" t="s">
        <v>1307</v>
      </c>
      <c r="M33" s="2284" t="s">
        <v>2050</v>
      </c>
      <c r="N33" s="2949">
        <f>+(S33+S34)/O33</f>
        <v>0.41535776614310643</v>
      </c>
      <c r="O33" s="2951">
        <f>SUM(S33:S36)</f>
        <v>573000000</v>
      </c>
      <c r="P33" s="2284" t="s">
        <v>1308</v>
      </c>
      <c r="Q33" s="2897" t="s">
        <v>1309</v>
      </c>
      <c r="R33" s="423" t="s">
        <v>1310</v>
      </c>
      <c r="S33" s="1969">
        <v>148000000</v>
      </c>
      <c r="T33" s="424">
        <v>20</v>
      </c>
      <c r="U33" s="1747" t="s">
        <v>338</v>
      </c>
      <c r="V33" s="2929">
        <v>600</v>
      </c>
      <c r="W33" s="2929">
        <v>600</v>
      </c>
      <c r="X33" s="2940">
        <v>125</v>
      </c>
      <c r="Y33" s="2929">
        <v>75</v>
      </c>
      <c r="Z33" s="2929">
        <v>300</v>
      </c>
      <c r="AA33" s="2929">
        <v>700</v>
      </c>
      <c r="AB33" s="2929">
        <v>50</v>
      </c>
      <c r="AC33" s="2929">
        <v>30</v>
      </c>
      <c r="AD33" s="2940">
        <v>0</v>
      </c>
      <c r="AE33" s="2940">
        <v>0</v>
      </c>
      <c r="AF33" s="2938">
        <v>0</v>
      </c>
      <c r="AG33" s="2938">
        <v>0</v>
      </c>
      <c r="AH33" s="2940">
        <v>0</v>
      </c>
      <c r="AI33" s="2940">
        <v>10</v>
      </c>
      <c r="AJ33" s="2940">
        <v>10</v>
      </c>
      <c r="AK33" s="2940">
        <v>1200</v>
      </c>
      <c r="AL33" s="2943">
        <v>43832</v>
      </c>
      <c r="AM33" s="2943">
        <v>44196</v>
      </c>
      <c r="AN33" s="2201" t="s">
        <v>2056</v>
      </c>
    </row>
    <row r="34" spans="1:40" s="1472" customFormat="1" ht="42.75" customHeight="1" x14ac:dyDescent="0.25">
      <c r="A34" s="3004"/>
      <c r="B34" s="3005"/>
      <c r="C34" s="2996"/>
      <c r="D34" s="2996"/>
      <c r="E34" s="2657"/>
      <c r="F34" s="2657"/>
      <c r="G34" s="2896"/>
      <c r="H34" s="2898"/>
      <c r="I34" s="2898"/>
      <c r="J34" s="2895"/>
      <c r="K34" s="2939"/>
      <c r="L34" s="2939"/>
      <c r="M34" s="2474"/>
      <c r="N34" s="2950"/>
      <c r="O34" s="2952"/>
      <c r="P34" s="2954"/>
      <c r="Q34" s="2956"/>
      <c r="R34" s="423" t="s">
        <v>1311</v>
      </c>
      <c r="S34" s="1969">
        <v>90000000</v>
      </c>
      <c r="T34" s="424">
        <v>20</v>
      </c>
      <c r="U34" s="1747" t="s">
        <v>338</v>
      </c>
      <c r="V34" s="2930"/>
      <c r="W34" s="2930"/>
      <c r="X34" s="2941"/>
      <c r="Y34" s="2930"/>
      <c r="Z34" s="2930"/>
      <c r="AA34" s="2930"/>
      <c r="AB34" s="2930"/>
      <c r="AC34" s="2930"/>
      <c r="AD34" s="2941"/>
      <c r="AE34" s="2941"/>
      <c r="AF34" s="2939"/>
      <c r="AG34" s="2939"/>
      <c r="AH34" s="2941"/>
      <c r="AI34" s="2941"/>
      <c r="AJ34" s="2941"/>
      <c r="AK34" s="2941"/>
      <c r="AL34" s="2944"/>
      <c r="AM34" s="2944"/>
      <c r="AN34" s="2202"/>
    </row>
    <row r="35" spans="1:40" s="1472" customFormat="1" ht="60.75" customHeight="1" x14ac:dyDescent="0.25">
      <c r="A35" s="3004"/>
      <c r="B35" s="3005"/>
      <c r="C35" s="2996"/>
      <c r="D35" s="2996"/>
      <c r="E35" s="2657"/>
      <c r="F35" s="2657"/>
      <c r="G35" s="1013">
        <v>27</v>
      </c>
      <c r="H35" s="423" t="s">
        <v>1312</v>
      </c>
      <c r="I35" s="425" t="s">
        <v>1313</v>
      </c>
      <c r="J35" s="422">
        <v>3</v>
      </c>
      <c r="K35" s="2939"/>
      <c r="L35" s="2939"/>
      <c r="M35" s="2474"/>
      <c r="N35" s="1473">
        <f>S35/O33</f>
        <v>0.52356020942408377</v>
      </c>
      <c r="O35" s="2952"/>
      <c r="P35" s="2954"/>
      <c r="Q35" s="423" t="s">
        <v>1314</v>
      </c>
      <c r="R35" s="423" t="s">
        <v>1315</v>
      </c>
      <c r="S35" s="1969">
        <v>300000000</v>
      </c>
      <c r="T35" s="424">
        <v>20</v>
      </c>
      <c r="U35" s="1747" t="s">
        <v>338</v>
      </c>
      <c r="V35" s="2930"/>
      <c r="W35" s="2930"/>
      <c r="X35" s="2941"/>
      <c r="Y35" s="2930"/>
      <c r="Z35" s="2930"/>
      <c r="AA35" s="2930"/>
      <c r="AB35" s="2930"/>
      <c r="AC35" s="2930"/>
      <c r="AD35" s="2941"/>
      <c r="AE35" s="2941"/>
      <c r="AF35" s="2939"/>
      <c r="AG35" s="2939"/>
      <c r="AH35" s="2941"/>
      <c r="AI35" s="2941"/>
      <c r="AJ35" s="2941"/>
      <c r="AK35" s="2941"/>
      <c r="AL35" s="2944"/>
      <c r="AM35" s="2944"/>
      <c r="AN35" s="2202"/>
    </row>
    <row r="36" spans="1:40" s="1472" customFormat="1" ht="72.75" customHeight="1" x14ac:dyDescent="0.25">
      <c r="A36" s="3004"/>
      <c r="B36" s="3005"/>
      <c r="C36" s="2996"/>
      <c r="D36" s="2996"/>
      <c r="E36" s="2657"/>
      <c r="F36" s="2657"/>
      <c r="G36" s="1013">
        <v>28</v>
      </c>
      <c r="H36" s="423" t="s">
        <v>1316</v>
      </c>
      <c r="I36" s="425" t="s">
        <v>1317</v>
      </c>
      <c r="J36" s="422">
        <v>2</v>
      </c>
      <c r="K36" s="2895"/>
      <c r="L36" s="2895"/>
      <c r="M36" s="2285"/>
      <c r="N36" s="1473">
        <f>S36/O33</f>
        <v>6.1082024432809773E-2</v>
      </c>
      <c r="O36" s="2953"/>
      <c r="P36" s="2955"/>
      <c r="Q36" s="423" t="s">
        <v>1318</v>
      </c>
      <c r="R36" s="423" t="s">
        <v>1319</v>
      </c>
      <c r="S36" s="1969">
        <v>35000000</v>
      </c>
      <c r="T36" s="424">
        <v>20</v>
      </c>
      <c r="U36" s="1747" t="s">
        <v>338</v>
      </c>
      <c r="V36" s="2931"/>
      <c r="W36" s="2931"/>
      <c r="X36" s="2942"/>
      <c r="Y36" s="2931"/>
      <c r="Z36" s="2931"/>
      <c r="AA36" s="2931"/>
      <c r="AB36" s="2931"/>
      <c r="AC36" s="2931"/>
      <c r="AD36" s="2942"/>
      <c r="AE36" s="2942"/>
      <c r="AF36" s="2895"/>
      <c r="AG36" s="2895"/>
      <c r="AH36" s="2942"/>
      <c r="AI36" s="2942"/>
      <c r="AJ36" s="2942"/>
      <c r="AK36" s="2942"/>
      <c r="AL36" s="2945"/>
      <c r="AM36" s="2945"/>
      <c r="AN36" s="2537"/>
    </row>
    <row r="37" spans="1:40" ht="74.25" customHeight="1" x14ac:dyDescent="0.25">
      <c r="A37" s="3004"/>
      <c r="B37" s="3005"/>
      <c r="C37" s="2996"/>
      <c r="D37" s="2996"/>
      <c r="E37" s="2657"/>
      <c r="F37" s="2657"/>
      <c r="G37" s="2657">
        <v>30</v>
      </c>
      <c r="H37" s="2905" t="s">
        <v>1320</v>
      </c>
      <c r="I37" s="2905" t="s">
        <v>1321</v>
      </c>
      <c r="J37" s="2907">
        <v>1</v>
      </c>
      <c r="K37" s="2907" t="s">
        <v>1322</v>
      </c>
      <c r="L37" s="2907" t="s">
        <v>1323</v>
      </c>
      <c r="M37" s="2685" t="s">
        <v>2051</v>
      </c>
      <c r="N37" s="2946">
        <f>S37/O37</f>
        <v>1</v>
      </c>
      <c r="O37" s="2909">
        <f>S37</f>
        <v>36364849</v>
      </c>
      <c r="P37" s="2685" t="s">
        <v>1324</v>
      </c>
      <c r="Q37" s="1175" t="s">
        <v>1325</v>
      </c>
      <c r="R37" s="2685" t="s">
        <v>1326</v>
      </c>
      <c r="S37" s="2992">
        <v>36364849</v>
      </c>
      <c r="T37" s="2994">
        <v>20</v>
      </c>
      <c r="U37" s="2682" t="s">
        <v>338</v>
      </c>
      <c r="V37" s="2986">
        <v>8</v>
      </c>
      <c r="W37" s="2657">
        <v>12</v>
      </c>
      <c r="X37" s="2657">
        <v>0</v>
      </c>
      <c r="Y37" s="2657">
        <v>0</v>
      </c>
      <c r="Z37" s="2657">
        <v>0</v>
      </c>
      <c r="AA37" s="2657">
        <v>0</v>
      </c>
      <c r="AB37" s="2657">
        <v>0</v>
      </c>
      <c r="AC37" s="2657">
        <v>0</v>
      </c>
      <c r="AD37" s="2657">
        <v>0</v>
      </c>
      <c r="AE37" s="2657">
        <v>0</v>
      </c>
      <c r="AF37" s="2657">
        <v>0</v>
      </c>
      <c r="AG37" s="2657">
        <v>0</v>
      </c>
      <c r="AH37" s="2657">
        <v>0</v>
      </c>
      <c r="AI37" s="2657">
        <v>0</v>
      </c>
      <c r="AJ37" s="2657">
        <v>0</v>
      </c>
      <c r="AK37" s="2657">
        <v>20</v>
      </c>
      <c r="AL37" s="2546">
        <v>43832</v>
      </c>
      <c r="AM37" s="2546">
        <v>44196</v>
      </c>
      <c r="AN37" s="2390" t="s">
        <v>2056</v>
      </c>
    </row>
    <row r="38" spans="1:40" ht="54" customHeight="1" x14ac:dyDescent="0.25">
      <c r="A38" s="3004"/>
      <c r="B38" s="3005"/>
      <c r="C38" s="2996"/>
      <c r="D38" s="2996"/>
      <c r="E38" s="2657"/>
      <c r="F38" s="2657"/>
      <c r="G38" s="2935"/>
      <c r="H38" s="2906"/>
      <c r="I38" s="2906"/>
      <c r="J38" s="2908"/>
      <c r="K38" s="2908"/>
      <c r="L38" s="2908"/>
      <c r="M38" s="2686"/>
      <c r="N38" s="2947"/>
      <c r="O38" s="2910"/>
      <c r="P38" s="2686"/>
      <c r="Q38" s="1175" t="s">
        <v>1327</v>
      </c>
      <c r="R38" s="2686"/>
      <c r="S38" s="2993"/>
      <c r="T38" s="2995"/>
      <c r="U38" s="2683"/>
      <c r="V38" s="2988"/>
      <c r="W38" s="2657"/>
      <c r="X38" s="2657"/>
      <c r="Y38" s="2657"/>
      <c r="Z38" s="2657"/>
      <c r="AA38" s="2657"/>
      <c r="AB38" s="2657"/>
      <c r="AC38" s="2657"/>
      <c r="AD38" s="2657"/>
      <c r="AE38" s="2657"/>
      <c r="AF38" s="2657"/>
      <c r="AG38" s="2657"/>
      <c r="AH38" s="2657"/>
      <c r="AI38" s="2657"/>
      <c r="AJ38" s="2657"/>
      <c r="AK38" s="2657"/>
      <c r="AL38" s="2547"/>
      <c r="AM38" s="2547"/>
      <c r="AN38" s="2387"/>
    </row>
    <row r="39" spans="1:40" ht="15.75" thickBot="1" x14ac:dyDescent="0.3">
      <c r="A39" s="3004"/>
      <c r="B39" s="3005"/>
      <c r="C39" s="2996"/>
      <c r="D39" s="2996"/>
      <c r="E39" s="195">
        <v>6</v>
      </c>
      <c r="F39" s="208" t="s">
        <v>1328</v>
      </c>
      <c r="G39" s="62"/>
      <c r="H39" s="62"/>
      <c r="I39" s="62"/>
      <c r="J39" s="62"/>
      <c r="K39" s="62"/>
      <c r="L39" s="62"/>
      <c r="M39" s="64"/>
      <c r="N39" s="62"/>
      <c r="O39" s="1584"/>
      <c r="P39" s="62"/>
      <c r="Q39" s="62"/>
      <c r="R39" s="62"/>
      <c r="S39" s="1970"/>
      <c r="T39" s="62"/>
      <c r="U39" s="62"/>
      <c r="V39" s="62"/>
      <c r="W39" s="62"/>
      <c r="X39" s="62"/>
      <c r="Y39" s="62"/>
      <c r="Z39" s="62"/>
      <c r="AA39" s="62"/>
      <c r="AB39" s="62"/>
      <c r="AC39" s="62"/>
      <c r="AD39" s="62"/>
      <c r="AE39" s="62"/>
      <c r="AF39" s="62"/>
      <c r="AG39" s="62"/>
      <c r="AH39" s="62"/>
      <c r="AI39" s="62"/>
      <c r="AJ39" s="62"/>
      <c r="AK39" s="62"/>
      <c r="AL39" s="62"/>
      <c r="AM39" s="62"/>
      <c r="AN39" s="804"/>
    </row>
    <row r="40" spans="1:40" ht="119.25" customHeight="1" x14ac:dyDescent="0.25">
      <c r="A40" s="3004"/>
      <c r="B40" s="3005"/>
      <c r="C40" s="2996"/>
      <c r="D40" s="2996"/>
      <c r="E40" s="2657"/>
      <c r="F40" s="2657"/>
      <c r="G40" s="1343">
        <v>31</v>
      </c>
      <c r="H40" s="199" t="s">
        <v>1329</v>
      </c>
      <c r="I40" s="1317" t="s">
        <v>1330</v>
      </c>
      <c r="J40" s="92">
        <v>4</v>
      </c>
      <c r="K40" s="1347" t="s">
        <v>1331</v>
      </c>
      <c r="L40" s="1347" t="s">
        <v>1332</v>
      </c>
      <c r="M40" s="1758" t="s">
        <v>2052</v>
      </c>
      <c r="N40" s="1341">
        <f>S40/O40</f>
        <v>1</v>
      </c>
      <c r="O40" s="1821">
        <f>S40</f>
        <v>395000000</v>
      </c>
      <c r="P40" s="1758" t="s">
        <v>1333</v>
      </c>
      <c r="Q40" s="199" t="s">
        <v>1334</v>
      </c>
      <c r="R40" s="199" t="s">
        <v>1335</v>
      </c>
      <c r="S40" s="1968">
        <v>395000000</v>
      </c>
      <c r="T40" s="201">
        <v>20</v>
      </c>
      <c r="U40" s="1335" t="s">
        <v>338</v>
      </c>
      <c r="V40" s="1350">
        <v>170</v>
      </c>
      <c r="W40" s="1350">
        <v>200</v>
      </c>
      <c r="X40" s="193">
        <v>0</v>
      </c>
      <c r="Y40" s="191">
        <v>0</v>
      </c>
      <c r="Z40" s="1350">
        <v>300</v>
      </c>
      <c r="AA40" s="1350">
        <v>10</v>
      </c>
      <c r="AB40" s="191">
        <v>0</v>
      </c>
      <c r="AC40" s="191">
        <v>0</v>
      </c>
      <c r="AD40" s="193">
        <v>0</v>
      </c>
      <c r="AE40" s="193">
        <v>0</v>
      </c>
      <c r="AF40" s="192">
        <v>0</v>
      </c>
      <c r="AG40" s="192">
        <v>0</v>
      </c>
      <c r="AH40" s="193">
        <v>0</v>
      </c>
      <c r="AI40" s="193">
        <v>0</v>
      </c>
      <c r="AJ40" s="193">
        <v>0</v>
      </c>
      <c r="AK40" s="194">
        <v>370</v>
      </c>
      <c r="AL40" s="1295">
        <v>43832</v>
      </c>
      <c r="AM40" s="1295">
        <v>44196</v>
      </c>
      <c r="AN40" s="1264" t="s">
        <v>2056</v>
      </c>
    </row>
    <row r="41" spans="1:40" ht="21" customHeight="1" x14ac:dyDescent="0.25">
      <c r="A41" s="3004"/>
      <c r="B41" s="3005"/>
      <c r="C41" s="2996"/>
      <c r="D41" s="2996"/>
      <c r="E41" s="195">
        <v>7</v>
      </c>
      <c r="F41" s="196" t="s">
        <v>1336</v>
      </c>
      <c r="G41" s="195"/>
      <c r="H41" s="203"/>
      <c r="I41" s="62"/>
      <c r="J41" s="88"/>
      <c r="K41" s="88"/>
      <c r="L41" s="87"/>
      <c r="M41" s="84"/>
      <c r="N41" s="164"/>
      <c r="O41" s="1820"/>
      <c r="P41" s="84"/>
      <c r="Q41" s="84"/>
      <c r="R41" s="84"/>
      <c r="S41" s="1966"/>
      <c r="T41" s="86"/>
      <c r="U41" s="87"/>
      <c r="V41" s="88"/>
      <c r="W41" s="88"/>
      <c r="X41" s="88"/>
      <c r="Y41" s="88"/>
      <c r="Z41" s="88"/>
      <c r="AA41" s="88"/>
      <c r="AB41" s="88"/>
      <c r="AC41" s="88"/>
      <c r="AD41" s="88"/>
      <c r="AE41" s="88"/>
      <c r="AF41" s="88"/>
      <c r="AG41" s="88"/>
      <c r="AH41" s="88"/>
      <c r="AI41" s="88"/>
      <c r="AJ41" s="88"/>
      <c r="AK41" s="88"/>
      <c r="AL41" s="89"/>
      <c r="AM41" s="90"/>
      <c r="AN41" s="91"/>
    </row>
    <row r="42" spans="1:40" ht="61.5" customHeight="1" x14ac:dyDescent="0.25">
      <c r="A42" s="3004"/>
      <c r="B42" s="3005"/>
      <c r="C42" s="2996"/>
      <c r="D42" s="2996"/>
      <c r="E42" s="2986"/>
      <c r="F42" s="2987"/>
      <c r="G42" s="1343">
        <v>35</v>
      </c>
      <c r="H42" s="199" t="s">
        <v>1337</v>
      </c>
      <c r="I42" s="1339" t="s">
        <v>1338</v>
      </c>
      <c r="J42" s="946">
        <v>5</v>
      </c>
      <c r="K42" s="2907" t="s">
        <v>1339</v>
      </c>
      <c r="L42" s="2907" t="s">
        <v>1340</v>
      </c>
      <c r="M42" s="2991" t="s">
        <v>2053</v>
      </c>
      <c r="N42" s="1341">
        <f>S42/O42</f>
        <v>0.2808988764044944</v>
      </c>
      <c r="O42" s="2671">
        <f>(S42+S43)</f>
        <v>178000000</v>
      </c>
      <c r="P42" s="2991" t="s">
        <v>1341</v>
      </c>
      <c r="Q42" s="199" t="s">
        <v>1342</v>
      </c>
      <c r="R42" s="204" t="s">
        <v>1343</v>
      </c>
      <c r="S42" s="1963">
        <v>50000000</v>
      </c>
      <c r="T42" s="201">
        <v>20</v>
      </c>
      <c r="U42" s="1335" t="s">
        <v>338</v>
      </c>
      <c r="V42" s="2657">
        <v>100</v>
      </c>
      <c r="W42" s="2657">
        <v>60</v>
      </c>
      <c r="X42" s="2657">
        <v>0</v>
      </c>
      <c r="Y42" s="2657">
        <v>0</v>
      </c>
      <c r="Z42" s="2657">
        <v>110</v>
      </c>
      <c r="AA42" s="2657">
        <v>50</v>
      </c>
      <c r="AB42" s="2657">
        <v>0</v>
      </c>
      <c r="AC42" s="2657">
        <v>0</v>
      </c>
      <c r="AD42" s="2657">
        <v>0</v>
      </c>
      <c r="AE42" s="2657">
        <v>0</v>
      </c>
      <c r="AF42" s="2657">
        <v>0</v>
      </c>
      <c r="AG42" s="2657">
        <v>0</v>
      </c>
      <c r="AH42" s="2657">
        <v>0</v>
      </c>
      <c r="AI42" s="2657">
        <v>0</v>
      </c>
      <c r="AJ42" s="2657">
        <v>0</v>
      </c>
      <c r="AK42" s="2657">
        <v>160</v>
      </c>
      <c r="AL42" s="2546">
        <v>43832</v>
      </c>
      <c r="AM42" s="2546">
        <v>44196</v>
      </c>
      <c r="AN42" s="2390" t="s">
        <v>2056</v>
      </c>
    </row>
    <row r="43" spans="1:40" ht="57" x14ac:dyDescent="0.25">
      <c r="A43" s="3006"/>
      <c r="B43" s="3007"/>
      <c r="C43" s="2996"/>
      <c r="D43" s="2996"/>
      <c r="E43" s="2988"/>
      <c r="F43" s="2989"/>
      <c r="G43" s="1343">
        <v>37</v>
      </c>
      <c r="H43" s="199" t="s">
        <v>1344</v>
      </c>
      <c r="I43" s="1339" t="s">
        <v>1345</v>
      </c>
      <c r="J43" s="205">
        <v>1</v>
      </c>
      <c r="K43" s="2990"/>
      <c r="L43" s="2990"/>
      <c r="M43" s="2991"/>
      <c r="N43" s="1341">
        <f>S43/O42</f>
        <v>0.7191011235955056</v>
      </c>
      <c r="O43" s="2671"/>
      <c r="P43" s="2991"/>
      <c r="Q43" s="1349" t="s">
        <v>1346</v>
      </c>
      <c r="R43" s="199" t="s">
        <v>1347</v>
      </c>
      <c r="S43" s="1963">
        <v>128000000</v>
      </c>
      <c r="T43" s="201">
        <v>20</v>
      </c>
      <c r="U43" s="1335" t="s">
        <v>338</v>
      </c>
      <c r="V43" s="2657"/>
      <c r="W43" s="2657"/>
      <c r="X43" s="2657"/>
      <c r="Y43" s="2657"/>
      <c r="Z43" s="2657"/>
      <c r="AA43" s="2657"/>
      <c r="AB43" s="2657"/>
      <c r="AC43" s="2657"/>
      <c r="AD43" s="2657"/>
      <c r="AE43" s="2657"/>
      <c r="AF43" s="2657"/>
      <c r="AG43" s="2657"/>
      <c r="AH43" s="2657"/>
      <c r="AI43" s="2657"/>
      <c r="AJ43" s="2657"/>
      <c r="AK43" s="2657"/>
      <c r="AL43" s="2548"/>
      <c r="AM43" s="2548"/>
      <c r="AN43" s="2391"/>
    </row>
    <row r="44" spans="1:40" ht="21" customHeight="1" x14ac:dyDescent="0.25">
      <c r="A44" s="206">
        <v>3</v>
      </c>
      <c r="B44" s="37" t="s">
        <v>1348</v>
      </c>
      <c r="C44" s="1106"/>
      <c r="D44" s="1106"/>
      <c r="E44" s="163"/>
      <c r="F44" s="93"/>
      <c r="G44" s="94"/>
      <c r="H44" s="95"/>
      <c r="I44" s="93"/>
      <c r="J44" s="93"/>
      <c r="K44" s="93"/>
      <c r="L44" s="94"/>
      <c r="M44" s="95"/>
      <c r="N44" s="96"/>
      <c r="O44" s="1822"/>
      <c r="P44" s="95"/>
      <c r="Q44" s="95"/>
      <c r="R44" s="95"/>
      <c r="S44" s="1971"/>
      <c r="T44" s="97"/>
      <c r="U44" s="94"/>
      <c r="V44" s="93"/>
      <c r="W44" s="93"/>
      <c r="X44" s="93"/>
      <c r="Y44" s="93"/>
      <c r="Z44" s="93"/>
      <c r="AA44" s="93"/>
      <c r="AB44" s="93"/>
      <c r="AC44" s="93"/>
      <c r="AD44" s="93"/>
      <c r="AE44" s="93"/>
      <c r="AF44" s="93"/>
      <c r="AG44" s="93"/>
      <c r="AH44" s="93"/>
      <c r="AI44" s="93"/>
      <c r="AJ44" s="93"/>
      <c r="AK44" s="93"/>
      <c r="AL44" s="98"/>
      <c r="AM44" s="99"/>
      <c r="AN44" s="100"/>
    </row>
    <row r="45" spans="1:40" ht="21" customHeight="1" x14ac:dyDescent="0.25">
      <c r="A45" s="2996"/>
      <c r="B45" s="2996"/>
      <c r="C45" s="207">
        <v>11</v>
      </c>
      <c r="D45" s="101" t="s">
        <v>495</v>
      </c>
      <c r="E45" s="102"/>
      <c r="F45" s="101"/>
      <c r="G45" s="103"/>
      <c r="H45" s="104"/>
      <c r="I45" s="105"/>
      <c r="J45" s="105"/>
      <c r="K45" s="105"/>
      <c r="L45" s="103"/>
      <c r="M45" s="104"/>
      <c r="N45" s="106"/>
      <c r="O45" s="1823"/>
      <c r="P45" s="104"/>
      <c r="Q45" s="104"/>
      <c r="R45" s="104"/>
      <c r="S45" s="1972"/>
      <c r="T45" s="107"/>
      <c r="U45" s="103"/>
      <c r="V45" s="105"/>
      <c r="W45" s="105"/>
      <c r="X45" s="105"/>
      <c r="Y45" s="105"/>
      <c r="Z45" s="105"/>
      <c r="AA45" s="105"/>
      <c r="AB45" s="105"/>
      <c r="AC45" s="105"/>
      <c r="AD45" s="105"/>
      <c r="AE45" s="105"/>
      <c r="AF45" s="105"/>
      <c r="AG45" s="105"/>
      <c r="AH45" s="105"/>
      <c r="AI45" s="105"/>
      <c r="AJ45" s="105"/>
      <c r="AK45" s="105"/>
      <c r="AL45" s="108"/>
      <c r="AM45" s="109"/>
      <c r="AN45" s="110"/>
    </row>
    <row r="46" spans="1:40" ht="21" customHeight="1" x14ac:dyDescent="0.25">
      <c r="A46" s="2996"/>
      <c r="B46" s="2996"/>
      <c r="C46" s="2657"/>
      <c r="D46" s="2657"/>
      <c r="E46" s="208">
        <v>34</v>
      </c>
      <c r="F46" s="62" t="s">
        <v>1349</v>
      </c>
      <c r="G46" s="87"/>
      <c r="H46" s="84"/>
      <c r="I46" s="88"/>
      <c r="J46" s="88"/>
      <c r="K46" s="88"/>
      <c r="L46" s="87"/>
      <c r="M46" s="84"/>
      <c r="N46" s="85"/>
      <c r="O46" s="1820"/>
      <c r="P46" s="84"/>
      <c r="Q46" s="84"/>
      <c r="R46" s="84"/>
      <c r="S46" s="1966"/>
      <c r="T46" s="86"/>
      <c r="U46" s="87"/>
      <c r="V46" s="88"/>
      <c r="W46" s="88"/>
      <c r="X46" s="88"/>
      <c r="Y46" s="88"/>
      <c r="Z46" s="88"/>
      <c r="AA46" s="88"/>
      <c r="AB46" s="88"/>
      <c r="AC46" s="88"/>
      <c r="AD46" s="88"/>
      <c r="AE46" s="88"/>
      <c r="AF46" s="88"/>
      <c r="AG46" s="88"/>
      <c r="AH46" s="88"/>
      <c r="AI46" s="88"/>
      <c r="AJ46" s="88"/>
      <c r="AK46" s="88"/>
      <c r="AL46" s="89"/>
      <c r="AM46" s="90"/>
      <c r="AN46" s="91"/>
    </row>
    <row r="47" spans="1:40" ht="86.25" customHeight="1" x14ac:dyDescent="0.25">
      <c r="A47" s="2996"/>
      <c r="B47" s="2996"/>
      <c r="C47" s="2657"/>
      <c r="D47" s="2657"/>
      <c r="E47" s="2657"/>
      <c r="F47" s="2657"/>
      <c r="G47" s="1343">
        <v>123</v>
      </c>
      <c r="H47" s="199" t="s">
        <v>1350</v>
      </c>
      <c r="I47" s="209" t="s">
        <v>1351</v>
      </c>
      <c r="J47" s="1290">
        <v>4</v>
      </c>
      <c r="K47" s="2998" t="s">
        <v>1352</v>
      </c>
      <c r="L47" s="2998" t="s">
        <v>1353</v>
      </c>
      <c r="M47" s="2991" t="s">
        <v>2054</v>
      </c>
      <c r="N47" s="1341">
        <f>S47/O47</f>
        <v>0.18181818181818182</v>
      </c>
      <c r="O47" s="2671">
        <f>S47+S48</f>
        <v>110000000</v>
      </c>
      <c r="P47" s="2991" t="s">
        <v>1354</v>
      </c>
      <c r="Q47" s="1762" t="s">
        <v>1355</v>
      </c>
      <c r="R47" s="199" t="s">
        <v>1356</v>
      </c>
      <c r="S47" s="1968">
        <v>20000000</v>
      </c>
      <c r="T47" s="201">
        <v>20</v>
      </c>
      <c r="U47" s="1335" t="s">
        <v>338</v>
      </c>
      <c r="V47" s="2657">
        <v>2608</v>
      </c>
      <c r="W47" s="2657">
        <v>2992</v>
      </c>
      <c r="X47" s="2657">
        <v>1100</v>
      </c>
      <c r="Y47" s="2657">
        <v>465</v>
      </c>
      <c r="Z47" s="2657">
        <v>3441</v>
      </c>
      <c r="AA47" s="2657">
        <v>594</v>
      </c>
      <c r="AB47" s="2657">
        <v>40</v>
      </c>
      <c r="AC47" s="2657">
        <v>50</v>
      </c>
      <c r="AD47" s="2657">
        <v>0</v>
      </c>
      <c r="AE47" s="2657">
        <v>0</v>
      </c>
      <c r="AF47" s="2657">
        <v>0</v>
      </c>
      <c r="AG47" s="2657">
        <v>0</v>
      </c>
      <c r="AH47" s="2657">
        <v>80</v>
      </c>
      <c r="AI47" s="2657">
        <v>10</v>
      </c>
      <c r="AJ47" s="2657">
        <v>0</v>
      </c>
      <c r="AK47" s="2657">
        <v>5600</v>
      </c>
      <c r="AL47" s="3009">
        <v>43832</v>
      </c>
      <c r="AM47" s="3009">
        <v>44196</v>
      </c>
      <c r="AN47" s="2272" t="s">
        <v>2056</v>
      </c>
    </row>
    <row r="48" spans="1:40" ht="74.25" customHeight="1" thickBot="1" x14ac:dyDescent="0.3">
      <c r="A48" s="2997"/>
      <c r="B48" s="2997"/>
      <c r="C48" s="2948"/>
      <c r="D48" s="2948"/>
      <c r="E48" s="2948"/>
      <c r="F48" s="2948"/>
      <c r="G48" s="1825">
        <v>124</v>
      </c>
      <c r="H48" s="1826" t="s">
        <v>1357</v>
      </c>
      <c r="I48" s="1827" t="s">
        <v>1358</v>
      </c>
      <c r="J48" s="1828">
        <v>150</v>
      </c>
      <c r="K48" s="2999"/>
      <c r="L48" s="2999"/>
      <c r="M48" s="3000"/>
      <c r="N48" s="1829">
        <f>S48/O47</f>
        <v>0.81818181818181823</v>
      </c>
      <c r="O48" s="3001"/>
      <c r="P48" s="3000"/>
      <c r="Q48" s="1834" t="s">
        <v>1355</v>
      </c>
      <c r="R48" s="1826" t="s">
        <v>1359</v>
      </c>
      <c r="S48" s="1973">
        <v>90000000</v>
      </c>
      <c r="T48" s="1835">
        <v>20</v>
      </c>
      <c r="U48" s="1791" t="s">
        <v>338</v>
      </c>
      <c r="V48" s="2948"/>
      <c r="W48" s="2948"/>
      <c r="X48" s="2948"/>
      <c r="Y48" s="2948"/>
      <c r="Z48" s="2948"/>
      <c r="AA48" s="2948"/>
      <c r="AB48" s="2948"/>
      <c r="AC48" s="2948"/>
      <c r="AD48" s="2948"/>
      <c r="AE48" s="2948"/>
      <c r="AF48" s="2948"/>
      <c r="AG48" s="2948"/>
      <c r="AH48" s="2948"/>
      <c r="AI48" s="2948"/>
      <c r="AJ48" s="2948"/>
      <c r="AK48" s="2948"/>
      <c r="AL48" s="3010"/>
      <c r="AM48" s="3010"/>
      <c r="AN48" s="3011"/>
    </row>
    <row r="49" spans="1:40" ht="48" customHeight="1" thickBot="1" x14ac:dyDescent="0.3">
      <c r="A49" s="386"/>
      <c r="B49" s="387"/>
      <c r="C49" s="387"/>
      <c r="D49" s="387"/>
      <c r="E49" s="387"/>
      <c r="F49" s="387"/>
      <c r="G49" s="390"/>
      <c r="H49" s="395"/>
      <c r="I49" s="1830"/>
      <c r="J49" s="1831"/>
      <c r="K49" s="1831"/>
      <c r="L49" s="608"/>
      <c r="M49" s="813" t="s">
        <v>2057</v>
      </c>
      <c r="N49" s="1832"/>
      <c r="O49" s="1620">
        <f>SUM(O8:O48)</f>
        <v>2943343000</v>
      </c>
      <c r="P49" s="605"/>
      <c r="Q49" s="1830"/>
      <c r="R49" s="606"/>
      <c r="S49" s="1974">
        <f>SUM(S12:S48)</f>
        <v>2943343000</v>
      </c>
      <c r="T49" s="394"/>
      <c r="U49" s="608"/>
      <c r="V49" s="387"/>
      <c r="W49" s="387"/>
      <c r="X49" s="387"/>
      <c r="Y49" s="387"/>
      <c r="Z49" s="387"/>
      <c r="AA49" s="387"/>
      <c r="AB49" s="387"/>
      <c r="AC49" s="387"/>
      <c r="AD49" s="387"/>
      <c r="AE49" s="387"/>
      <c r="AF49" s="387"/>
      <c r="AG49" s="387"/>
      <c r="AH49" s="387"/>
      <c r="AI49" s="387"/>
      <c r="AJ49" s="387"/>
      <c r="AK49" s="387"/>
      <c r="AL49" s="396"/>
      <c r="AM49" s="397"/>
      <c r="AN49" s="392"/>
    </row>
    <row r="50" spans="1:40" x14ac:dyDescent="0.25">
      <c r="I50" s="210"/>
      <c r="L50" s="1324"/>
      <c r="Q50" s="210"/>
      <c r="U50" s="1324"/>
    </row>
    <row r="51" spans="1:40" x14ac:dyDescent="0.25">
      <c r="I51" s="211"/>
      <c r="J51" s="50"/>
      <c r="L51" s="1324"/>
      <c r="S51" s="146"/>
      <c r="U51" s="1324"/>
    </row>
    <row r="52" spans="1:40" x14ac:dyDescent="0.25">
      <c r="I52" s="211"/>
      <c r="L52" s="1324"/>
      <c r="U52" s="1324"/>
    </row>
    <row r="53" spans="1:40" x14ac:dyDescent="0.25">
      <c r="I53" s="210"/>
      <c r="L53" s="1324"/>
      <c r="U53" s="1324"/>
      <c r="W53" s="212"/>
      <c r="X53" s="212"/>
      <c r="Y53" s="1312"/>
      <c r="Z53" s="213"/>
      <c r="AA53" s="213"/>
      <c r="AB53" s="213"/>
      <c r="AC53" s="213"/>
      <c r="AD53" s="213"/>
    </row>
    <row r="54" spans="1:40" x14ac:dyDescent="0.25">
      <c r="I54" s="210"/>
      <c r="L54" s="1324"/>
      <c r="U54" s="1324"/>
    </row>
    <row r="59" spans="1:40" ht="15" x14ac:dyDescent="0.25">
      <c r="H59" s="3008" t="s">
        <v>2055</v>
      </c>
      <c r="I59" s="3008"/>
      <c r="J59" s="3008"/>
      <c r="L59" s="1324"/>
      <c r="U59" s="1324"/>
    </row>
    <row r="60" spans="1:40" x14ac:dyDescent="0.25">
      <c r="H60" s="49" t="s">
        <v>1360</v>
      </c>
      <c r="L60" s="1324"/>
      <c r="U60" s="1324"/>
    </row>
  </sheetData>
  <sheetProtection algorithmName="SHA-512" hashValue="P/btqYiMqEliYSYJWXyP3HgJrXl+Qi3QtSd1TtTkOfNyi2o6GHhmSl5O9//Q113g2rATMBOAJ8iIrk90YLLzRg==" saltValue="decD90JjCTktMQrciMt52g==" spinCount="100000" sheet="1" objects="1" scenarios="1"/>
  <mergeCells count="279">
    <mergeCell ref="H59:J59"/>
    <mergeCell ref="AI47:AI48"/>
    <mergeCell ref="AJ47:AJ48"/>
    <mergeCell ref="AK47:AK48"/>
    <mergeCell ref="AL47:AL48"/>
    <mergeCell ref="AM47:AM48"/>
    <mergeCell ref="AN47:AN48"/>
    <mergeCell ref="AI42:AI43"/>
    <mergeCell ref="AJ42:AJ43"/>
    <mergeCell ref="AK42:AK43"/>
    <mergeCell ref="AL42:AL43"/>
    <mergeCell ref="AM42:AM43"/>
    <mergeCell ref="AN42:AN43"/>
    <mergeCell ref="W47:W48"/>
    <mergeCell ref="X47:X48"/>
    <mergeCell ref="Y47:Y48"/>
    <mergeCell ref="Z47:Z48"/>
    <mergeCell ref="AA47:AA48"/>
    <mergeCell ref="AB47:AB48"/>
    <mergeCell ref="AC47:AC48"/>
    <mergeCell ref="AD47:AD48"/>
    <mergeCell ref="AE47:AE48"/>
    <mergeCell ref="AD42:AD43"/>
    <mergeCell ref="AE42:AE43"/>
    <mergeCell ref="AF42:AF43"/>
    <mergeCell ref="AG42:AG43"/>
    <mergeCell ref="AH42:AH43"/>
    <mergeCell ref="A45:B48"/>
    <mergeCell ref="C46:D48"/>
    <mergeCell ref="E47:F48"/>
    <mergeCell ref="K47:K48"/>
    <mergeCell ref="L47:L48"/>
    <mergeCell ref="M47:M48"/>
    <mergeCell ref="O47:O48"/>
    <mergeCell ref="P47:P48"/>
    <mergeCell ref="V47:V48"/>
    <mergeCell ref="A24:B43"/>
    <mergeCell ref="C25:D43"/>
    <mergeCell ref="E26:F31"/>
    <mergeCell ref="G26:G27"/>
    <mergeCell ref="H26:H27"/>
    <mergeCell ref="I26:I27"/>
    <mergeCell ref="J26:J27"/>
    <mergeCell ref="K26:K31"/>
    <mergeCell ref="L26:L31"/>
    <mergeCell ref="G28:G30"/>
    <mergeCell ref="H28:H30"/>
    <mergeCell ref="AA37:AA38"/>
    <mergeCell ref="AB37:AB38"/>
    <mergeCell ref="AC37:AC38"/>
    <mergeCell ref="E42:F43"/>
    <mergeCell ref="K42:K43"/>
    <mergeCell ref="L42:L43"/>
    <mergeCell ref="M42:M43"/>
    <mergeCell ref="O42:O43"/>
    <mergeCell ref="P42:P43"/>
    <mergeCell ref="V42:V43"/>
    <mergeCell ref="W42:W43"/>
    <mergeCell ref="X42:X43"/>
    <mergeCell ref="Y42:Y43"/>
    <mergeCell ref="Z42:Z43"/>
    <mergeCell ref="AA42:AA43"/>
    <mergeCell ref="AB42:AB43"/>
    <mergeCell ref="AC42:AC43"/>
    <mergeCell ref="P37:P38"/>
    <mergeCell ref="R37:R38"/>
    <mergeCell ref="S37:S38"/>
    <mergeCell ref="T37:T38"/>
    <mergeCell ref="U37:U38"/>
    <mergeCell ref="V37:V38"/>
    <mergeCell ref="G37:G38"/>
    <mergeCell ref="E40:F40"/>
    <mergeCell ref="AM19:AM20"/>
    <mergeCell ref="I33:I34"/>
    <mergeCell ref="J33:J34"/>
    <mergeCell ref="K33:K36"/>
    <mergeCell ref="L33:L36"/>
    <mergeCell ref="AA33:AA36"/>
    <mergeCell ref="AB33:AB36"/>
    <mergeCell ref="AC33:AC36"/>
    <mergeCell ref="AD33:AD36"/>
    <mergeCell ref="AE33:AE36"/>
    <mergeCell ref="V26:V31"/>
    <mergeCell ref="W26:W31"/>
    <mergeCell ref="X26:X31"/>
    <mergeCell ref="Y26:Y31"/>
    <mergeCell ref="N28:N30"/>
    <mergeCell ref="Q28:Q31"/>
    <mergeCell ref="AM21:AM22"/>
    <mergeCell ref="AG26:AG31"/>
    <mergeCell ref="V19:V20"/>
    <mergeCell ref="W19:W20"/>
    <mergeCell ref="AN19:AN20"/>
    <mergeCell ref="K21:K22"/>
    <mergeCell ref="L21:L22"/>
    <mergeCell ref="M21:M22"/>
    <mergeCell ref="O21:O22"/>
    <mergeCell ref="P21:P22"/>
    <mergeCell ref="Q21:Q22"/>
    <mergeCell ref="V21:V22"/>
    <mergeCell ref="W21:W22"/>
    <mergeCell ref="X21:X22"/>
    <mergeCell ref="Y21:Y22"/>
    <mergeCell ref="Z21:Z22"/>
    <mergeCell ref="AA21:AA22"/>
    <mergeCell ref="AB21:AB22"/>
    <mergeCell ref="AC21:AC22"/>
    <mergeCell ref="AD21:AD22"/>
    <mergeCell ref="AE21:AE22"/>
    <mergeCell ref="AK21:AK22"/>
    <mergeCell ref="AL21:AL22"/>
    <mergeCell ref="X19:X20"/>
    <mergeCell ref="Y19:Y20"/>
    <mergeCell ref="Z19:Z20"/>
    <mergeCell ref="AA19:AA20"/>
    <mergeCell ref="AL19:AL20"/>
    <mergeCell ref="AL7:AL8"/>
    <mergeCell ref="AM7:AM8"/>
    <mergeCell ref="AN7:AN8"/>
    <mergeCell ref="B9:D9"/>
    <mergeCell ref="A10:B22"/>
    <mergeCell ref="C11:D22"/>
    <mergeCell ref="E12:F15"/>
    <mergeCell ref="G12:G13"/>
    <mergeCell ref="H12:H13"/>
    <mergeCell ref="I12:I13"/>
    <mergeCell ref="J12:J13"/>
    <mergeCell ref="K12:K15"/>
    <mergeCell ref="L12:L15"/>
    <mergeCell ref="M12:M15"/>
    <mergeCell ref="N12:N13"/>
    <mergeCell ref="O12:O15"/>
    <mergeCell ref="P12:P15"/>
    <mergeCell ref="Q12:Q13"/>
    <mergeCell ref="V12:V15"/>
    <mergeCell ref="W12:W15"/>
    <mergeCell ref="AB19:AB20"/>
    <mergeCell ref="AI19:AI20"/>
    <mergeCell ref="AJ19:AJ20"/>
    <mergeCell ref="AK19:AK20"/>
    <mergeCell ref="A1:AL4"/>
    <mergeCell ref="AF47:AF48"/>
    <mergeCell ref="AG47:AG48"/>
    <mergeCell ref="AH47:AH48"/>
    <mergeCell ref="AD37:AD38"/>
    <mergeCell ref="AE37:AE38"/>
    <mergeCell ref="AF37:AF38"/>
    <mergeCell ref="AG37:AG38"/>
    <mergeCell ref="AH37:AH38"/>
    <mergeCell ref="AI37:AI38"/>
    <mergeCell ref="AJ37:AJ38"/>
    <mergeCell ref="AK37:AK38"/>
    <mergeCell ref="AL37:AL38"/>
    <mergeCell ref="M33:M36"/>
    <mergeCell ref="N33:N34"/>
    <mergeCell ref="O33:O36"/>
    <mergeCell ref="P33:P36"/>
    <mergeCell ref="Q33:Q34"/>
    <mergeCell ref="V33:V36"/>
    <mergeCell ref="W33:W36"/>
    <mergeCell ref="X33:X36"/>
    <mergeCell ref="Y33:Y36"/>
    <mergeCell ref="Z33:Z36"/>
    <mergeCell ref="AF26:AF31"/>
    <mergeCell ref="AM37:AM38"/>
    <mergeCell ref="AN37:AN38"/>
    <mergeCell ref="M26:M31"/>
    <mergeCell ref="AF33:AF36"/>
    <mergeCell ref="AG33:AG36"/>
    <mergeCell ref="AH33:AH36"/>
    <mergeCell ref="AI33:AI36"/>
    <mergeCell ref="AJ33:AJ36"/>
    <mergeCell ref="AK33:AK36"/>
    <mergeCell ref="AL33:AL36"/>
    <mergeCell ref="AM33:AM36"/>
    <mergeCell ref="AN33:AN36"/>
    <mergeCell ref="W37:W38"/>
    <mergeCell ref="X37:X38"/>
    <mergeCell ref="Y37:Y38"/>
    <mergeCell ref="Z37:Z38"/>
    <mergeCell ref="Z26:Z31"/>
    <mergeCell ref="AA26:AA31"/>
    <mergeCell ref="AB26:AB31"/>
    <mergeCell ref="AC26:AC31"/>
    <mergeCell ref="AD26:AD31"/>
    <mergeCell ref="AE26:AE31"/>
    <mergeCell ref="M37:M38"/>
    <mergeCell ref="N37:N38"/>
    <mergeCell ref="AN21:AN22"/>
    <mergeCell ref="AH26:AH31"/>
    <mergeCell ref="AI26:AI31"/>
    <mergeCell ref="AJ26:AJ31"/>
    <mergeCell ref="AK26:AK31"/>
    <mergeCell ref="AL26:AL31"/>
    <mergeCell ref="AM26:AM31"/>
    <mergeCell ref="AN26:AN31"/>
    <mergeCell ref="AH21:AH22"/>
    <mergeCell ref="AI21:AI22"/>
    <mergeCell ref="AJ21:AJ22"/>
    <mergeCell ref="AD12:AD15"/>
    <mergeCell ref="AE12:AE15"/>
    <mergeCell ref="AF12:AF15"/>
    <mergeCell ref="AG12:AG15"/>
    <mergeCell ref="AH12:AH15"/>
    <mergeCell ref="AF21:AF22"/>
    <mergeCell ref="AG21:AG22"/>
    <mergeCell ref="AC19:AC20"/>
    <mergeCell ref="AD19:AD20"/>
    <mergeCell ref="AE19:AE20"/>
    <mergeCell ref="AF19:AF20"/>
    <mergeCell ref="AG19:AG20"/>
    <mergeCell ref="AH19:AH20"/>
    <mergeCell ref="Z12:Z15"/>
    <mergeCell ref="R12:R13"/>
    <mergeCell ref="S12:S13"/>
    <mergeCell ref="T12:T13"/>
    <mergeCell ref="U12:U13"/>
    <mergeCell ref="AB12:AB15"/>
    <mergeCell ref="AC12:AC15"/>
    <mergeCell ref="X12:X15"/>
    <mergeCell ref="Y12:Y15"/>
    <mergeCell ref="AN12:AN15"/>
    <mergeCell ref="K5:AN5"/>
    <mergeCell ref="V6:AJ6"/>
    <mergeCell ref="K7:K8"/>
    <mergeCell ref="L7:L8"/>
    <mergeCell ref="M7:M8"/>
    <mergeCell ref="N7:N8"/>
    <mergeCell ref="O7:O8"/>
    <mergeCell ref="P7:P8"/>
    <mergeCell ref="Q7:Q8"/>
    <mergeCell ref="R7:R8"/>
    <mergeCell ref="S7:S8"/>
    <mergeCell ref="U7:U8"/>
    <mergeCell ref="V7:W7"/>
    <mergeCell ref="X7:AA7"/>
    <mergeCell ref="AB7:AG7"/>
    <mergeCell ref="AH7:AJ7"/>
    <mergeCell ref="AI12:AI15"/>
    <mergeCell ref="AJ12:AJ15"/>
    <mergeCell ref="AK12:AK15"/>
    <mergeCell ref="AL12:AL15"/>
    <mergeCell ref="AM12:AM15"/>
    <mergeCell ref="Q14:Q15"/>
    <mergeCell ref="AA12:AA15"/>
    <mergeCell ref="F16:I16"/>
    <mergeCell ref="E17:F17"/>
    <mergeCell ref="N26:N27"/>
    <mergeCell ref="O26:O31"/>
    <mergeCell ref="P26:P31"/>
    <mergeCell ref="Q26:Q27"/>
    <mergeCell ref="I28:I30"/>
    <mergeCell ref="J28:J30"/>
    <mergeCell ref="E33:F38"/>
    <mergeCell ref="G33:G34"/>
    <mergeCell ref="H33:H34"/>
    <mergeCell ref="E19:F22"/>
    <mergeCell ref="K19:K20"/>
    <mergeCell ref="L19:L20"/>
    <mergeCell ref="M19:M20"/>
    <mergeCell ref="O19:O20"/>
    <mergeCell ref="P19:P20"/>
    <mergeCell ref="Q19:Q20"/>
    <mergeCell ref="H37:H38"/>
    <mergeCell ref="I37:I38"/>
    <mergeCell ref="J37:J38"/>
    <mergeCell ref="K37:K38"/>
    <mergeCell ref="L37:L38"/>
    <mergeCell ref="O37:O38"/>
    <mergeCell ref="A5:J6"/>
    <mergeCell ref="A7:A8"/>
    <mergeCell ref="B7:B8"/>
    <mergeCell ref="C7:C8"/>
    <mergeCell ref="D7:D8"/>
    <mergeCell ref="E7:E8"/>
    <mergeCell ref="F7:F8"/>
    <mergeCell ref="G7:G8"/>
    <mergeCell ref="H7:H8"/>
    <mergeCell ref="I7:I8"/>
  </mergeCells>
  <pageMargins left="0.7" right="0.7" top="0.75" bottom="0.75" header="0.3" footer="0.3"/>
  <pageSetup paperSize="9"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W28"/>
  <sheetViews>
    <sheetView showGridLines="0" tabSelected="1" zoomScale="60" zoomScaleNormal="60" workbookViewId="0">
      <selection activeCell="N12" sqref="N12:N15"/>
    </sheetView>
  </sheetViews>
  <sheetFormatPr baseColWidth="10" defaultColWidth="11.42578125" defaultRowHeight="14.25" x14ac:dyDescent="0.2"/>
  <cols>
    <col min="1" max="4" width="14" style="426" customWidth="1"/>
    <col min="5" max="5" width="23.7109375" style="426" customWidth="1"/>
    <col min="6" max="6" width="14" style="426" customWidth="1"/>
    <col min="7" max="7" width="23.5703125" style="426" customWidth="1"/>
    <col min="8" max="8" width="14" style="426" customWidth="1"/>
    <col min="9" max="9" width="32.42578125" style="426" customWidth="1"/>
    <col min="10" max="10" width="26.7109375" style="426" customWidth="1"/>
    <col min="11" max="11" width="19.42578125" style="426" hidden="1" customWidth="1"/>
    <col min="12" max="12" width="30.140625" style="426" customWidth="1"/>
    <col min="13" max="13" width="20.5703125" style="426" customWidth="1"/>
    <col min="14" max="14" width="33.140625" style="426" customWidth="1"/>
    <col min="15" max="15" width="16.85546875" style="426" customWidth="1"/>
    <col min="16" max="16" width="27.140625" style="426" customWidth="1"/>
    <col min="17" max="17" width="34.42578125" style="426" customWidth="1"/>
    <col min="18" max="18" width="42.140625" style="426" customWidth="1"/>
    <col min="19" max="19" width="34.7109375" style="426" customWidth="1"/>
    <col min="20" max="20" width="27.85546875" style="818" customWidth="1"/>
    <col min="21" max="21" width="18.28515625" style="426" customWidth="1"/>
    <col min="22" max="22" width="28.140625" style="426" customWidth="1"/>
    <col min="23" max="38" width="15.7109375" style="426" customWidth="1"/>
    <col min="39" max="39" width="20.140625" style="426" customWidth="1"/>
    <col min="40" max="40" width="26.28515625" style="426" customWidth="1"/>
    <col min="41" max="41" width="22.140625" style="426" customWidth="1"/>
    <col min="42" max="54" width="14.85546875" style="426" customWidth="1"/>
    <col min="55" max="16384" width="11.42578125" style="426"/>
  </cols>
  <sheetData>
    <row r="1" spans="1:42" s="50" customFormat="1" ht="24" customHeight="1" x14ac:dyDescent="0.25">
      <c r="A1" s="2380" t="s">
        <v>1970</v>
      </c>
      <c r="B1" s="2380"/>
      <c r="C1" s="2380"/>
      <c r="D1" s="2380"/>
      <c r="E1" s="2380"/>
      <c r="F1" s="2380"/>
      <c r="G1" s="2380"/>
      <c r="H1" s="2380"/>
      <c r="I1" s="2380"/>
      <c r="J1" s="2380"/>
      <c r="K1" s="2380"/>
      <c r="L1" s="2380"/>
      <c r="M1" s="2380"/>
      <c r="N1" s="2380"/>
      <c r="O1" s="2380"/>
      <c r="P1" s="2380"/>
      <c r="Q1" s="2380"/>
      <c r="R1" s="2380"/>
      <c r="S1" s="2380"/>
      <c r="T1" s="2380"/>
      <c r="U1" s="2380"/>
      <c r="V1" s="2380"/>
      <c r="W1" s="2380"/>
      <c r="X1" s="2380"/>
      <c r="Y1" s="2380"/>
      <c r="Z1" s="2380"/>
      <c r="AA1" s="2380"/>
      <c r="AB1" s="2380"/>
      <c r="AC1" s="2380"/>
      <c r="AD1" s="2380"/>
      <c r="AE1" s="2380"/>
      <c r="AF1" s="2380"/>
      <c r="AG1" s="2380"/>
      <c r="AH1" s="2380"/>
      <c r="AI1" s="2380"/>
      <c r="AJ1" s="2380"/>
      <c r="AK1" s="2380"/>
      <c r="AL1" s="2380"/>
      <c r="AM1" s="2380"/>
      <c r="AN1" s="168" t="s">
        <v>0</v>
      </c>
      <c r="AO1" s="168" t="s">
        <v>1</v>
      </c>
    </row>
    <row r="2" spans="1:42" s="50" customFormat="1" ht="24" customHeight="1" x14ac:dyDescent="0.25">
      <c r="A2" s="2380"/>
      <c r="B2" s="2380"/>
      <c r="C2" s="2380"/>
      <c r="D2" s="2380"/>
      <c r="E2" s="2380"/>
      <c r="F2" s="2380"/>
      <c r="G2" s="2380"/>
      <c r="H2" s="2380"/>
      <c r="I2" s="2380"/>
      <c r="J2" s="2380"/>
      <c r="K2" s="2380"/>
      <c r="L2" s="2380"/>
      <c r="M2" s="2380"/>
      <c r="N2" s="2380"/>
      <c r="O2" s="2380"/>
      <c r="P2" s="2380"/>
      <c r="Q2" s="2380"/>
      <c r="R2" s="2380"/>
      <c r="S2" s="2380"/>
      <c r="T2" s="2380"/>
      <c r="U2" s="2380"/>
      <c r="V2" s="2380"/>
      <c r="W2" s="2380"/>
      <c r="X2" s="2380"/>
      <c r="Y2" s="2380"/>
      <c r="Z2" s="2380"/>
      <c r="AA2" s="2380"/>
      <c r="AB2" s="2380"/>
      <c r="AC2" s="2380"/>
      <c r="AD2" s="2380"/>
      <c r="AE2" s="2380"/>
      <c r="AF2" s="2380"/>
      <c r="AG2" s="2380"/>
      <c r="AH2" s="2380"/>
      <c r="AI2" s="2380"/>
      <c r="AJ2" s="2380"/>
      <c r="AK2" s="2380"/>
      <c r="AL2" s="2380"/>
      <c r="AM2" s="2380"/>
      <c r="AN2" s="169" t="s">
        <v>2</v>
      </c>
      <c r="AO2" s="963">
        <v>6</v>
      </c>
    </row>
    <row r="3" spans="1:42" s="50" customFormat="1" ht="24" customHeight="1" x14ac:dyDescent="0.25">
      <c r="A3" s="2380"/>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2380"/>
      <c r="AM3" s="2380"/>
      <c r="AN3" s="168" t="s">
        <v>4</v>
      </c>
      <c r="AO3" s="964" t="s">
        <v>5</v>
      </c>
    </row>
    <row r="4" spans="1:42" s="232" customFormat="1" ht="24" customHeight="1" x14ac:dyDescent="0.25">
      <c r="A4" s="2381"/>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c r="AA4" s="2381"/>
      <c r="AB4" s="2381"/>
      <c r="AC4" s="2381"/>
      <c r="AD4" s="2381"/>
      <c r="AE4" s="2381"/>
      <c r="AF4" s="2381"/>
      <c r="AG4" s="2381"/>
      <c r="AH4" s="2381"/>
      <c r="AI4" s="2381"/>
      <c r="AJ4" s="2381"/>
      <c r="AK4" s="2381"/>
      <c r="AL4" s="2381"/>
      <c r="AM4" s="2381"/>
      <c r="AN4" s="168" t="s">
        <v>6</v>
      </c>
      <c r="AO4" s="947" t="s">
        <v>491</v>
      </c>
    </row>
    <row r="5" spans="1:42" ht="24" customHeight="1" x14ac:dyDescent="0.2">
      <c r="A5" s="2899" t="s">
        <v>8</v>
      </c>
      <c r="B5" s="2382"/>
      <c r="C5" s="2382"/>
      <c r="D5" s="2382"/>
      <c r="E5" s="2382"/>
      <c r="F5" s="2382"/>
      <c r="G5" s="2382"/>
      <c r="H5" s="2382"/>
      <c r="I5" s="2382"/>
      <c r="J5" s="2382"/>
      <c r="K5" s="2382"/>
      <c r="L5" s="1277"/>
      <c r="M5" s="1277"/>
      <c r="N5" s="2383" t="s">
        <v>9</v>
      </c>
      <c r="O5" s="2383"/>
      <c r="P5" s="2383"/>
      <c r="Q5" s="2383"/>
      <c r="R5" s="2383"/>
      <c r="S5" s="2383"/>
      <c r="T5" s="2383"/>
      <c r="U5" s="2383"/>
      <c r="V5" s="2383"/>
      <c r="W5" s="2383"/>
      <c r="X5" s="2383"/>
      <c r="Y5" s="2383"/>
      <c r="Z5" s="2383"/>
      <c r="AA5" s="2383"/>
      <c r="AB5" s="2383"/>
      <c r="AC5" s="2383"/>
      <c r="AD5" s="2383"/>
      <c r="AE5" s="2383"/>
      <c r="AF5" s="2383"/>
      <c r="AG5" s="2383"/>
      <c r="AH5" s="2383"/>
      <c r="AI5" s="2383"/>
      <c r="AJ5" s="2383"/>
      <c r="AK5" s="2383"/>
      <c r="AL5" s="2383"/>
      <c r="AM5" s="2383"/>
      <c r="AN5" s="2383"/>
      <c r="AO5" s="2383"/>
    </row>
    <row r="6" spans="1:42" ht="27.75" customHeight="1" x14ac:dyDescent="0.2">
      <c r="A6" s="2413"/>
      <c r="B6" s="2411"/>
      <c r="C6" s="2411"/>
      <c r="D6" s="2411"/>
      <c r="E6" s="2411"/>
      <c r="F6" s="2411"/>
      <c r="G6" s="2411"/>
      <c r="H6" s="2411"/>
      <c r="I6" s="2411"/>
      <c r="J6" s="2411"/>
      <c r="K6" s="2411"/>
      <c r="L6" s="1277"/>
      <c r="M6" s="1328"/>
      <c r="N6" s="2747"/>
      <c r="O6" s="2748"/>
      <c r="P6" s="2748"/>
      <c r="Q6" s="2748"/>
      <c r="R6" s="2748"/>
      <c r="S6" s="2748"/>
      <c r="T6" s="2748"/>
      <c r="U6" s="2748"/>
      <c r="V6" s="2749"/>
      <c r="W6" s="1329"/>
      <c r="X6" s="1329"/>
      <c r="Y6" s="1329"/>
      <c r="Z6" s="1329"/>
      <c r="AA6" s="1329"/>
      <c r="AB6" s="1329"/>
      <c r="AC6" s="1329"/>
      <c r="AD6" s="1329"/>
      <c r="AE6" s="1329"/>
      <c r="AF6" s="1329"/>
      <c r="AG6" s="1329"/>
      <c r="AH6" s="1329"/>
      <c r="AI6" s="1329"/>
      <c r="AJ6" s="1329"/>
      <c r="AK6" s="1329"/>
      <c r="AL6" s="1329"/>
      <c r="AM6" s="2747"/>
      <c r="AN6" s="2748"/>
      <c r="AO6" s="2749"/>
    </row>
    <row r="7" spans="1:42" ht="15" x14ac:dyDescent="0.2">
      <c r="A7" s="2599" t="s">
        <v>11</v>
      </c>
      <c r="B7" s="2599" t="s">
        <v>12</v>
      </c>
      <c r="C7" s="2599"/>
      <c r="D7" s="2599" t="s">
        <v>11</v>
      </c>
      <c r="E7" s="2599" t="s">
        <v>13</v>
      </c>
      <c r="F7" s="2599" t="s">
        <v>11</v>
      </c>
      <c r="G7" s="2599" t="s">
        <v>14</v>
      </c>
      <c r="H7" s="2599" t="s">
        <v>11</v>
      </c>
      <c r="I7" s="2599" t="s">
        <v>15</v>
      </c>
      <c r="J7" s="2599" t="s">
        <v>16</v>
      </c>
      <c r="K7" s="2400" t="s">
        <v>17</v>
      </c>
      <c r="L7" s="2599" t="s">
        <v>18</v>
      </c>
      <c r="M7" s="2384" t="s">
        <v>492</v>
      </c>
      <c r="N7" s="2599" t="s">
        <v>9</v>
      </c>
      <c r="O7" s="2599" t="s">
        <v>20</v>
      </c>
      <c r="P7" s="2599" t="s">
        <v>21</v>
      </c>
      <c r="Q7" s="2599" t="s">
        <v>22</v>
      </c>
      <c r="R7" s="2599" t="s">
        <v>23</v>
      </c>
      <c r="S7" s="2599" t="s">
        <v>24</v>
      </c>
      <c r="T7" s="2400" t="s">
        <v>21</v>
      </c>
      <c r="U7" s="2384" t="s">
        <v>11</v>
      </c>
      <c r="V7" s="2599" t="s">
        <v>26</v>
      </c>
      <c r="W7" s="2394" t="s">
        <v>27</v>
      </c>
      <c r="X7" s="2395"/>
      <c r="Y7" s="2392" t="s">
        <v>28</v>
      </c>
      <c r="Z7" s="2393"/>
      <c r="AA7" s="2393"/>
      <c r="AB7" s="2393"/>
      <c r="AC7" s="2422" t="s">
        <v>29</v>
      </c>
      <c r="AD7" s="2423"/>
      <c r="AE7" s="2423"/>
      <c r="AF7" s="2423"/>
      <c r="AG7" s="2423"/>
      <c r="AH7" s="2423"/>
      <c r="AI7" s="2392" t="s">
        <v>30</v>
      </c>
      <c r="AJ7" s="2393"/>
      <c r="AK7" s="2393"/>
      <c r="AL7" s="2417" t="s">
        <v>31</v>
      </c>
      <c r="AM7" s="2736" t="s">
        <v>32</v>
      </c>
      <c r="AN7" s="2736" t="s">
        <v>33</v>
      </c>
      <c r="AO7" s="3013" t="s">
        <v>34</v>
      </c>
    </row>
    <row r="8" spans="1:42" ht="125.25" customHeight="1" x14ac:dyDescent="0.2">
      <c r="A8" s="2599"/>
      <c r="B8" s="2599"/>
      <c r="C8" s="2599"/>
      <c r="D8" s="2599"/>
      <c r="E8" s="2599"/>
      <c r="F8" s="2599"/>
      <c r="G8" s="2599"/>
      <c r="H8" s="2599"/>
      <c r="I8" s="2599"/>
      <c r="J8" s="2599"/>
      <c r="K8" s="2883"/>
      <c r="L8" s="2599"/>
      <c r="M8" s="2386"/>
      <c r="N8" s="2599"/>
      <c r="O8" s="2599"/>
      <c r="P8" s="2599"/>
      <c r="Q8" s="2599"/>
      <c r="R8" s="2599"/>
      <c r="S8" s="2599"/>
      <c r="T8" s="2401"/>
      <c r="U8" s="2386"/>
      <c r="V8" s="2599"/>
      <c r="W8" s="911" t="s">
        <v>35</v>
      </c>
      <c r="X8" s="948" t="s">
        <v>36</v>
      </c>
      <c r="Y8" s="911" t="s">
        <v>37</v>
      </c>
      <c r="Z8" s="911" t="s">
        <v>78</v>
      </c>
      <c r="AA8" s="911" t="s">
        <v>1361</v>
      </c>
      <c r="AB8" s="911" t="s">
        <v>80</v>
      </c>
      <c r="AC8" s="911" t="s">
        <v>41</v>
      </c>
      <c r="AD8" s="911" t="s">
        <v>42</v>
      </c>
      <c r="AE8" s="911" t="s">
        <v>43</v>
      </c>
      <c r="AF8" s="911" t="s">
        <v>44</v>
      </c>
      <c r="AG8" s="911" t="s">
        <v>45</v>
      </c>
      <c r="AH8" s="911" t="s">
        <v>46</v>
      </c>
      <c r="AI8" s="911" t="s">
        <v>47</v>
      </c>
      <c r="AJ8" s="911" t="s">
        <v>48</v>
      </c>
      <c r="AK8" s="911" t="s">
        <v>49</v>
      </c>
      <c r="AL8" s="2418"/>
      <c r="AM8" s="3012"/>
      <c r="AN8" s="3012"/>
      <c r="AO8" s="3013"/>
    </row>
    <row r="9" spans="1:42" ht="27" customHeight="1" x14ac:dyDescent="0.2">
      <c r="A9" s="1176">
        <v>5</v>
      </c>
      <c r="B9" s="1106" t="s">
        <v>50</v>
      </c>
      <c r="C9" s="1106"/>
      <c r="D9" s="1106"/>
      <c r="E9" s="1106"/>
      <c r="F9" s="1106"/>
      <c r="G9" s="1106"/>
      <c r="H9" s="1106"/>
      <c r="I9" s="1109"/>
      <c r="J9" s="1109"/>
      <c r="K9" s="1106"/>
      <c r="L9" s="1114"/>
      <c r="M9" s="1109"/>
      <c r="N9" s="1177"/>
      <c r="O9" s="1178"/>
      <c r="P9" s="1109"/>
      <c r="Q9" s="1109"/>
      <c r="R9" s="1109"/>
      <c r="S9" s="1179"/>
      <c r="T9" s="1180"/>
      <c r="U9" s="1106"/>
      <c r="V9" s="1106"/>
      <c r="W9" s="1106"/>
      <c r="X9" s="949"/>
      <c r="Y9" s="949"/>
      <c r="Z9" s="949"/>
      <c r="AA9" s="949"/>
      <c r="AB9" s="949"/>
      <c r="AC9" s="949"/>
      <c r="AD9" s="949"/>
      <c r="AE9" s="949"/>
      <c r="AF9" s="949"/>
      <c r="AG9" s="949"/>
      <c r="AH9" s="949"/>
      <c r="AI9" s="949"/>
      <c r="AJ9" s="949"/>
      <c r="AK9" s="949"/>
      <c r="AL9" s="949"/>
      <c r="AM9" s="949"/>
      <c r="AN9" s="949"/>
      <c r="AO9" s="950"/>
    </row>
    <row r="10" spans="1:42" s="8" customFormat="1" ht="27" customHeight="1" x14ac:dyDescent="0.2">
      <c r="A10" s="1181"/>
      <c r="B10" s="3014"/>
      <c r="C10" s="3015"/>
      <c r="D10" s="951">
        <v>26</v>
      </c>
      <c r="E10" s="802" t="s">
        <v>82</v>
      </c>
      <c r="F10" s="1116"/>
      <c r="G10" s="1116"/>
      <c r="H10" s="1116"/>
      <c r="I10" s="1119"/>
      <c r="J10" s="1119"/>
      <c r="K10" s="1116"/>
      <c r="L10" s="1124"/>
      <c r="M10" s="1119"/>
      <c r="N10" s="1182"/>
      <c r="O10" s="1183"/>
      <c r="P10" s="1119"/>
      <c r="Q10" s="1119"/>
      <c r="R10" s="1119"/>
      <c r="S10" s="1184"/>
      <c r="T10" s="1185"/>
      <c r="U10" s="1116"/>
      <c r="V10" s="1116"/>
      <c r="W10" s="1116"/>
      <c r="X10" s="156"/>
      <c r="Y10" s="156"/>
      <c r="Z10" s="156"/>
      <c r="AA10" s="156"/>
      <c r="AB10" s="156"/>
      <c r="AC10" s="267"/>
      <c r="AD10" s="273"/>
      <c r="AE10" s="267"/>
      <c r="AF10" s="267"/>
      <c r="AG10" s="273"/>
      <c r="AH10" s="268"/>
      <c r="AI10" s="267"/>
      <c r="AJ10" s="267"/>
      <c r="AK10" s="273"/>
      <c r="AL10" s="267"/>
      <c r="AM10" s="273"/>
      <c r="AN10" s="273"/>
      <c r="AO10" s="273"/>
    </row>
    <row r="11" spans="1:42" s="8" customFormat="1" ht="27" customHeight="1" x14ac:dyDescent="0.2">
      <c r="A11" s="428"/>
      <c r="B11" s="3014"/>
      <c r="C11" s="3015"/>
      <c r="D11" s="3018"/>
      <c r="E11" s="2970"/>
      <c r="F11" s="952">
        <v>83</v>
      </c>
      <c r="G11" s="803" t="s">
        <v>1362</v>
      </c>
      <c r="H11" s="804"/>
      <c r="I11" s="274"/>
      <c r="J11" s="274"/>
      <c r="K11" s="196"/>
      <c r="L11" s="195"/>
      <c r="M11" s="274"/>
      <c r="N11" s="953"/>
      <c r="O11" s="954"/>
      <c r="P11" s="274"/>
      <c r="Q11" s="274"/>
      <c r="R11" s="274"/>
      <c r="S11" s="955"/>
      <c r="T11" s="901"/>
      <c r="U11" s="196"/>
      <c r="V11" s="196"/>
      <c r="W11" s="196"/>
      <c r="X11" s="196"/>
      <c r="Y11" s="196"/>
      <c r="Z11" s="196"/>
      <c r="AA11" s="196"/>
      <c r="AB11" s="196"/>
      <c r="AC11" s="196"/>
      <c r="AD11" s="279"/>
      <c r="AE11" s="196"/>
      <c r="AF11" s="279"/>
      <c r="AG11" s="274"/>
      <c r="AH11" s="196"/>
      <c r="AI11" s="279"/>
      <c r="AJ11" s="196"/>
      <c r="AK11" s="279"/>
      <c r="AL11" s="274"/>
      <c r="AM11" s="279"/>
      <c r="AN11" s="274"/>
      <c r="AO11" s="274"/>
    </row>
    <row r="12" spans="1:42" s="8" customFormat="1" ht="30.75" customHeight="1" x14ac:dyDescent="0.2">
      <c r="A12" s="428"/>
      <c r="B12" s="3014"/>
      <c r="C12" s="3015"/>
      <c r="D12" s="3019"/>
      <c r="E12" s="2972"/>
      <c r="F12" s="3020"/>
      <c r="G12" s="3021"/>
      <c r="H12" s="2876">
        <v>244</v>
      </c>
      <c r="I12" s="2991" t="s">
        <v>1363</v>
      </c>
      <c r="J12" s="2991" t="s">
        <v>1364</v>
      </c>
      <c r="K12" s="2876">
        <v>12</v>
      </c>
      <c r="L12" s="2991" t="s">
        <v>1365</v>
      </c>
      <c r="M12" s="2876" t="s">
        <v>1366</v>
      </c>
      <c r="N12" s="2991" t="s">
        <v>1367</v>
      </c>
      <c r="O12" s="3023">
        <f>SUM(T12:T15)/P12</f>
        <v>1</v>
      </c>
      <c r="P12" s="2911">
        <f>SUM(T12:T15)</f>
        <v>300000000</v>
      </c>
      <c r="Q12" s="2991" t="s">
        <v>1368</v>
      </c>
      <c r="R12" s="3024" t="s">
        <v>1369</v>
      </c>
      <c r="S12" s="2905" t="s">
        <v>1370</v>
      </c>
      <c r="T12" s="3026">
        <v>105000000</v>
      </c>
      <c r="U12" s="2879" t="s">
        <v>168</v>
      </c>
      <c r="V12" s="2682" t="s">
        <v>1166</v>
      </c>
      <c r="W12" s="3022">
        <v>294321</v>
      </c>
      <c r="X12" s="3022">
        <v>283947</v>
      </c>
      <c r="Y12" s="3022">
        <v>135754</v>
      </c>
      <c r="Z12" s="3022">
        <v>44640</v>
      </c>
      <c r="AA12" s="3022">
        <v>308178</v>
      </c>
      <c r="AB12" s="3022">
        <v>89696</v>
      </c>
      <c r="AC12" s="3022">
        <v>2145</v>
      </c>
      <c r="AD12" s="3022">
        <v>12718</v>
      </c>
      <c r="AE12" s="3036">
        <v>26</v>
      </c>
      <c r="AF12" s="3036">
        <v>37</v>
      </c>
      <c r="AG12" s="2367">
        <v>0</v>
      </c>
      <c r="AH12" s="2367">
        <v>0</v>
      </c>
      <c r="AI12" s="3022">
        <v>52505</v>
      </c>
      <c r="AJ12" s="3022">
        <v>16897</v>
      </c>
      <c r="AK12" s="3022">
        <v>61646</v>
      </c>
      <c r="AL12" s="2259">
        <f>+Y12+Z12+AA12+AB12</f>
        <v>578268</v>
      </c>
      <c r="AM12" s="2918">
        <v>43832</v>
      </c>
      <c r="AN12" s="2918">
        <v>44196</v>
      </c>
      <c r="AO12" s="3024" t="s">
        <v>1371</v>
      </c>
      <c r="AP12" s="3047"/>
    </row>
    <row r="13" spans="1:42" s="8" customFormat="1" ht="36.75" customHeight="1" x14ac:dyDescent="0.2">
      <c r="A13" s="428"/>
      <c r="B13" s="3014"/>
      <c r="C13" s="3015"/>
      <c r="D13" s="3019"/>
      <c r="E13" s="2972"/>
      <c r="F13" s="3020"/>
      <c r="G13" s="3021"/>
      <c r="H13" s="2876"/>
      <c r="I13" s="2991"/>
      <c r="J13" s="2991"/>
      <c r="K13" s="2876"/>
      <c r="L13" s="2991"/>
      <c r="M13" s="2876"/>
      <c r="N13" s="2991"/>
      <c r="O13" s="3023"/>
      <c r="P13" s="2911"/>
      <c r="Q13" s="2991"/>
      <c r="R13" s="3024"/>
      <c r="S13" s="3025"/>
      <c r="T13" s="3027"/>
      <c r="U13" s="2880"/>
      <c r="V13" s="2715"/>
      <c r="W13" s="3022"/>
      <c r="X13" s="3022"/>
      <c r="Y13" s="3022">
        <v>135912</v>
      </c>
      <c r="Z13" s="3022">
        <v>45122</v>
      </c>
      <c r="AA13" s="3022">
        <v>307101</v>
      </c>
      <c r="AB13" s="3022">
        <v>86875</v>
      </c>
      <c r="AC13" s="3022">
        <v>2145</v>
      </c>
      <c r="AD13" s="3022">
        <v>12718</v>
      </c>
      <c r="AE13" s="3036">
        <v>26</v>
      </c>
      <c r="AF13" s="3036">
        <v>37</v>
      </c>
      <c r="AG13" s="2367"/>
      <c r="AH13" s="2367"/>
      <c r="AI13" s="3022">
        <v>53164</v>
      </c>
      <c r="AJ13" s="3022">
        <v>16982</v>
      </c>
      <c r="AK13" s="3022">
        <v>6013</v>
      </c>
      <c r="AL13" s="2259"/>
      <c r="AM13" s="2918"/>
      <c r="AN13" s="2918"/>
      <c r="AO13" s="3024"/>
      <c r="AP13" s="3047"/>
    </row>
    <row r="14" spans="1:42" s="8" customFormat="1" ht="52.5" customHeight="1" x14ac:dyDescent="0.2">
      <c r="A14" s="428"/>
      <c r="B14" s="3014"/>
      <c r="C14" s="3015"/>
      <c r="D14" s="3019"/>
      <c r="E14" s="2972"/>
      <c r="F14" s="3020"/>
      <c r="G14" s="3021"/>
      <c r="H14" s="2876"/>
      <c r="I14" s="2991"/>
      <c r="J14" s="2991"/>
      <c r="K14" s="2876"/>
      <c r="L14" s="2991"/>
      <c r="M14" s="2876"/>
      <c r="N14" s="2991"/>
      <c r="O14" s="3023"/>
      <c r="P14" s="2911"/>
      <c r="Q14" s="2991"/>
      <c r="R14" s="2991" t="s">
        <v>1372</v>
      </c>
      <c r="S14" s="2685" t="s">
        <v>1373</v>
      </c>
      <c r="T14" s="3026">
        <v>195000000</v>
      </c>
      <c r="U14" s="2879" t="s">
        <v>168</v>
      </c>
      <c r="V14" s="2715"/>
      <c r="W14" s="3022"/>
      <c r="X14" s="3022"/>
      <c r="Y14" s="3022">
        <v>135912</v>
      </c>
      <c r="Z14" s="3022">
        <v>45122</v>
      </c>
      <c r="AA14" s="3022">
        <v>307101</v>
      </c>
      <c r="AB14" s="3022">
        <v>86875</v>
      </c>
      <c r="AC14" s="3022">
        <v>2145</v>
      </c>
      <c r="AD14" s="3022">
        <v>12718</v>
      </c>
      <c r="AE14" s="3036">
        <v>26</v>
      </c>
      <c r="AF14" s="3036">
        <v>37</v>
      </c>
      <c r="AG14" s="2367"/>
      <c r="AH14" s="2367"/>
      <c r="AI14" s="3022">
        <v>53164</v>
      </c>
      <c r="AJ14" s="3022">
        <v>16982</v>
      </c>
      <c r="AK14" s="3022">
        <v>6013</v>
      </c>
      <c r="AL14" s="2259"/>
      <c r="AM14" s="2918"/>
      <c r="AN14" s="2918"/>
      <c r="AO14" s="3024"/>
      <c r="AP14" s="805"/>
    </row>
    <row r="15" spans="1:42" s="8" customFormat="1" ht="50.25" customHeight="1" x14ac:dyDescent="0.2">
      <c r="A15" s="428"/>
      <c r="B15" s="3014"/>
      <c r="C15" s="3015"/>
      <c r="D15" s="3019"/>
      <c r="E15" s="2972"/>
      <c r="F15" s="3020"/>
      <c r="G15" s="3021"/>
      <c r="H15" s="2876"/>
      <c r="I15" s="2991"/>
      <c r="J15" s="2991"/>
      <c r="K15" s="2876"/>
      <c r="L15" s="2991"/>
      <c r="M15" s="2876"/>
      <c r="N15" s="2991"/>
      <c r="O15" s="3023"/>
      <c r="P15" s="2911"/>
      <c r="Q15" s="2991"/>
      <c r="R15" s="2991"/>
      <c r="S15" s="2687"/>
      <c r="T15" s="3027"/>
      <c r="U15" s="2880"/>
      <c r="V15" s="2683"/>
      <c r="W15" s="3022"/>
      <c r="X15" s="3022"/>
      <c r="Y15" s="3022">
        <v>135912</v>
      </c>
      <c r="Z15" s="3022">
        <v>45122</v>
      </c>
      <c r="AA15" s="3022">
        <v>307101</v>
      </c>
      <c r="AB15" s="3022">
        <v>86875</v>
      </c>
      <c r="AC15" s="3022">
        <v>2145</v>
      </c>
      <c r="AD15" s="3022">
        <v>12718</v>
      </c>
      <c r="AE15" s="3036">
        <v>26</v>
      </c>
      <c r="AF15" s="3036">
        <v>37</v>
      </c>
      <c r="AG15" s="2367"/>
      <c r="AH15" s="2367"/>
      <c r="AI15" s="3022">
        <v>53164</v>
      </c>
      <c r="AJ15" s="3022">
        <v>16982</v>
      </c>
      <c r="AK15" s="3022">
        <v>6013</v>
      </c>
      <c r="AL15" s="2308"/>
      <c r="AM15" s="2918"/>
      <c r="AN15" s="2918"/>
      <c r="AO15" s="3024"/>
    </row>
    <row r="16" spans="1:42" ht="32.25" customHeight="1" x14ac:dyDescent="0.2">
      <c r="A16" s="428"/>
      <c r="B16" s="3014"/>
      <c r="C16" s="3015"/>
      <c r="D16" s="956">
        <v>28</v>
      </c>
      <c r="E16" s="802" t="s">
        <v>138</v>
      </c>
      <c r="F16" s="462"/>
      <c r="G16" s="462"/>
      <c r="H16" s="806"/>
      <c r="I16" s="268"/>
      <c r="J16" s="268"/>
      <c r="K16" s="267"/>
      <c r="L16" s="266"/>
      <c r="M16" s="268"/>
      <c r="N16" s="957"/>
      <c r="O16" s="958"/>
      <c r="P16" s="268"/>
      <c r="Q16" s="268"/>
      <c r="R16" s="268"/>
      <c r="S16" s="959"/>
      <c r="T16" s="902"/>
      <c r="U16" s="266"/>
      <c r="V16" s="266"/>
      <c r="W16" s="266"/>
      <c r="X16" s="266"/>
      <c r="Y16" s="266"/>
      <c r="Z16" s="266"/>
      <c r="AA16" s="266"/>
      <c r="AB16" s="266"/>
      <c r="AC16" s="266"/>
      <c r="AD16" s="266"/>
      <c r="AE16" s="266"/>
      <c r="AF16" s="266"/>
      <c r="AG16" s="266"/>
      <c r="AH16" s="266"/>
      <c r="AI16" s="266"/>
      <c r="AJ16" s="266"/>
      <c r="AK16" s="266"/>
      <c r="AL16" s="266"/>
      <c r="AM16" s="266"/>
      <c r="AN16" s="266"/>
      <c r="AO16" s="268"/>
    </row>
    <row r="17" spans="1:49" ht="32.25" customHeight="1" x14ac:dyDescent="0.2">
      <c r="A17" s="428"/>
      <c r="B17" s="3014"/>
      <c r="C17" s="3015"/>
      <c r="D17" s="3028"/>
      <c r="E17" s="3031"/>
      <c r="F17" s="960">
        <v>89</v>
      </c>
      <c r="G17" s="3034" t="s">
        <v>1374</v>
      </c>
      <c r="H17" s="3034"/>
      <c r="I17" s="3034"/>
      <c r="J17" s="3034"/>
      <c r="K17" s="3034"/>
      <c r="L17" s="807"/>
      <c r="M17" s="3035"/>
      <c r="N17" s="3035"/>
      <c r="O17" s="3035"/>
      <c r="P17" s="3035"/>
      <c r="Q17" s="3035"/>
      <c r="R17" s="3035"/>
      <c r="S17" s="3035"/>
      <c r="T17" s="961"/>
      <c r="U17" s="3035"/>
      <c r="V17" s="3035"/>
      <c r="W17" s="3035"/>
      <c r="X17" s="3035"/>
      <c r="Y17" s="3035"/>
      <c r="Z17" s="3035"/>
      <c r="AA17" s="3035"/>
      <c r="AB17" s="3035"/>
      <c r="AC17" s="3035"/>
      <c r="AD17" s="3035"/>
      <c r="AE17" s="3035"/>
      <c r="AF17" s="3035"/>
      <c r="AG17" s="3035"/>
      <c r="AH17" s="3035"/>
      <c r="AI17" s="3035"/>
      <c r="AJ17" s="3035"/>
      <c r="AK17" s="3035"/>
      <c r="AL17" s="3035"/>
      <c r="AM17" s="3035"/>
      <c r="AN17" s="3035"/>
      <c r="AO17" s="3035"/>
    </row>
    <row r="18" spans="1:49" ht="62.25" customHeight="1" x14ac:dyDescent="0.2">
      <c r="A18" s="428"/>
      <c r="B18" s="3014"/>
      <c r="C18" s="3015"/>
      <c r="D18" s="3029"/>
      <c r="E18" s="3032"/>
      <c r="F18" s="3041"/>
      <c r="G18" s="3041"/>
      <c r="H18" s="2876">
        <v>288</v>
      </c>
      <c r="I18" s="2991" t="s">
        <v>1375</v>
      </c>
      <c r="J18" s="2991" t="s">
        <v>1376</v>
      </c>
      <c r="K18" s="2876">
        <v>1</v>
      </c>
      <c r="L18" s="2876" t="s">
        <v>1377</v>
      </c>
      <c r="M18" s="2876" t="s">
        <v>1378</v>
      </c>
      <c r="N18" s="2991" t="s">
        <v>1379</v>
      </c>
      <c r="O18" s="3037">
        <f>SUM(T18:T20)/P18</f>
        <v>1</v>
      </c>
      <c r="P18" s="2768">
        <f>SUM(T18:T20)</f>
        <v>581744000</v>
      </c>
      <c r="Q18" s="2687" t="s">
        <v>1380</v>
      </c>
      <c r="R18" s="3039" t="s">
        <v>1381</v>
      </c>
      <c r="S18" s="801" t="s">
        <v>1382</v>
      </c>
      <c r="T18" s="962">
        <v>331744000</v>
      </c>
      <c r="U18" s="2879" t="s">
        <v>1383</v>
      </c>
      <c r="V18" s="2682" t="s">
        <v>61</v>
      </c>
      <c r="W18" s="3052">
        <v>294321</v>
      </c>
      <c r="X18" s="3052">
        <v>283947</v>
      </c>
      <c r="Y18" s="3052">
        <v>13754</v>
      </c>
      <c r="Z18" s="3052">
        <v>44640</v>
      </c>
      <c r="AA18" s="3052">
        <v>308178</v>
      </c>
      <c r="AB18" s="3052">
        <v>89696</v>
      </c>
      <c r="AC18" s="3052">
        <v>2145</v>
      </c>
      <c r="AD18" s="3052">
        <v>12718</v>
      </c>
      <c r="AE18" s="3054">
        <v>26</v>
      </c>
      <c r="AF18" s="3054">
        <v>37</v>
      </c>
      <c r="AG18" s="3050">
        <v>0</v>
      </c>
      <c r="AH18" s="3050">
        <v>0</v>
      </c>
      <c r="AI18" s="3052">
        <v>52505</v>
      </c>
      <c r="AJ18" s="3052">
        <v>16897</v>
      </c>
      <c r="AK18" s="3052">
        <v>61646</v>
      </c>
      <c r="AL18" s="3052">
        <f>+W18+X18</f>
        <v>578268</v>
      </c>
      <c r="AM18" s="3043">
        <v>43832</v>
      </c>
      <c r="AN18" s="3044">
        <v>44196</v>
      </c>
      <c r="AO18" s="3046" t="s">
        <v>1371</v>
      </c>
      <c r="AP18" s="8"/>
      <c r="AQ18" s="8"/>
      <c r="AR18" s="8"/>
      <c r="AS18" s="8"/>
      <c r="AT18" s="8"/>
      <c r="AU18" s="8"/>
      <c r="AV18" s="8"/>
      <c r="AW18" s="8"/>
    </row>
    <row r="19" spans="1:49" ht="61.5" customHeight="1" x14ac:dyDescent="0.2">
      <c r="A19" s="428"/>
      <c r="B19" s="3014"/>
      <c r="C19" s="3015"/>
      <c r="D19" s="3029"/>
      <c r="E19" s="3032"/>
      <c r="F19" s="3041"/>
      <c r="G19" s="3041"/>
      <c r="H19" s="2876"/>
      <c r="I19" s="2991"/>
      <c r="J19" s="2991"/>
      <c r="K19" s="2876"/>
      <c r="L19" s="2876"/>
      <c r="M19" s="2876"/>
      <c r="N19" s="2991"/>
      <c r="O19" s="3038"/>
      <c r="P19" s="2911"/>
      <c r="Q19" s="2991"/>
      <c r="R19" s="3039"/>
      <c r="S19" s="801" t="s">
        <v>1384</v>
      </c>
      <c r="T19" s="962">
        <v>70000000</v>
      </c>
      <c r="U19" s="2880"/>
      <c r="V19" s="2715"/>
      <c r="W19" s="3052"/>
      <c r="X19" s="3052"/>
      <c r="Y19" s="3052"/>
      <c r="Z19" s="3052"/>
      <c r="AA19" s="3052"/>
      <c r="AB19" s="3052"/>
      <c r="AC19" s="3052"/>
      <c r="AD19" s="3052"/>
      <c r="AE19" s="3054"/>
      <c r="AF19" s="3054"/>
      <c r="AG19" s="3051"/>
      <c r="AH19" s="3051"/>
      <c r="AI19" s="3052"/>
      <c r="AJ19" s="3052"/>
      <c r="AK19" s="3052"/>
      <c r="AL19" s="3052"/>
      <c r="AM19" s="2998"/>
      <c r="AN19" s="3045"/>
      <c r="AO19" s="3024"/>
      <c r="AP19" s="8"/>
      <c r="AQ19" s="8"/>
      <c r="AR19" s="8"/>
      <c r="AS19" s="8"/>
      <c r="AT19" s="8"/>
      <c r="AU19" s="8"/>
      <c r="AV19" s="8"/>
      <c r="AW19" s="8"/>
    </row>
    <row r="20" spans="1:49" ht="66" customHeight="1" thickBot="1" x14ac:dyDescent="0.25">
      <c r="A20" s="808"/>
      <c r="B20" s="3016"/>
      <c r="C20" s="3017"/>
      <c r="D20" s="3030"/>
      <c r="E20" s="3033"/>
      <c r="F20" s="3042"/>
      <c r="G20" s="3042"/>
      <c r="H20" s="2682"/>
      <c r="I20" s="2685"/>
      <c r="J20" s="2685"/>
      <c r="K20" s="2682"/>
      <c r="L20" s="2682"/>
      <c r="M20" s="2682"/>
      <c r="N20" s="2685"/>
      <c r="O20" s="3038"/>
      <c r="P20" s="2766"/>
      <c r="Q20" s="2685"/>
      <c r="R20" s="1186" t="s">
        <v>1385</v>
      </c>
      <c r="S20" s="801" t="s">
        <v>1386</v>
      </c>
      <c r="T20" s="1187">
        <v>180000000</v>
      </c>
      <c r="U20" s="3040"/>
      <c r="V20" s="3056"/>
      <c r="W20" s="3053"/>
      <c r="X20" s="3053"/>
      <c r="Y20" s="3053"/>
      <c r="Z20" s="3053"/>
      <c r="AA20" s="3053"/>
      <c r="AB20" s="3053"/>
      <c r="AC20" s="3053"/>
      <c r="AD20" s="3053"/>
      <c r="AE20" s="3055"/>
      <c r="AF20" s="3055"/>
      <c r="AG20" s="3051"/>
      <c r="AH20" s="3051"/>
      <c r="AI20" s="3053"/>
      <c r="AJ20" s="3053"/>
      <c r="AK20" s="3053"/>
      <c r="AL20" s="3053"/>
      <c r="AM20" s="2907"/>
      <c r="AN20" s="3045"/>
      <c r="AO20" s="2827"/>
      <c r="AP20" s="8"/>
      <c r="AQ20" s="8"/>
      <c r="AR20" s="8"/>
      <c r="AS20" s="8"/>
      <c r="AT20" s="8"/>
      <c r="AU20" s="8"/>
      <c r="AV20" s="8"/>
      <c r="AW20" s="8"/>
    </row>
    <row r="21" spans="1:49" s="32" customFormat="1" ht="32.25" customHeight="1" thickBot="1" x14ac:dyDescent="0.3">
      <c r="A21" s="809"/>
      <c r="B21" s="810"/>
      <c r="C21" s="810"/>
      <c r="D21" s="810"/>
      <c r="E21" s="1717"/>
      <c r="F21" s="3048" t="s">
        <v>245</v>
      </c>
      <c r="G21" s="3048"/>
      <c r="H21" s="3048"/>
      <c r="I21" s="3048"/>
      <c r="J21" s="3048"/>
      <c r="K21" s="3048"/>
      <c r="L21" s="3048"/>
      <c r="M21" s="3048"/>
      <c r="N21" s="3048"/>
      <c r="O21" s="3049"/>
      <c r="P21" s="1837">
        <f>SUM(P12:P20)</f>
        <v>881744000</v>
      </c>
      <c r="Q21" s="809"/>
      <c r="R21" s="810"/>
      <c r="S21" s="811"/>
      <c r="T21" s="1837">
        <f>SUM(T12:T20)</f>
        <v>881744000</v>
      </c>
      <c r="U21" s="812"/>
      <c r="V21" s="813"/>
      <c r="W21" s="813"/>
      <c r="X21" s="813"/>
      <c r="Y21" s="813"/>
      <c r="Z21" s="813"/>
      <c r="AA21" s="813"/>
      <c r="AB21" s="813"/>
      <c r="AC21" s="813"/>
      <c r="AD21" s="813"/>
      <c r="AE21" s="813"/>
      <c r="AF21" s="813"/>
      <c r="AG21" s="813"/>
      <c r="AH21" s="813"/>
      <c r="AI21" s="813"/>
      <c r="AJ21" s="813"/>
      <c r="AK21" s="813"/>
      <c r="AL21" s="813"/>
      <c r="AM21" s="814"/>
      <c r="AN21" s="815"/>
      <c r="AO21" s="816"/>
    </row>
    <row r="22" spans="1:49" x14ac:dyDescent="0.2">
      <c r="P22" s="817"/>
      <c r="T22" s="818">
        <f>+P21-T21</f>
        <v>0</v>
      </c>
    </row>
    <row r="23" spans="1:49" x14ac:dyDescent="0.2">
      <c r="P23" s="432"/>
    </row>
    <row r="25" spans="1:49" x14ac:dyDescent="0.2">
      <c r="L25" s="1606"/>
      <c r="M25" s="1606"/>
      <c r="N25" s="1606"/>
    </row>
    <row r="26" spans="1:49" x14ac:dyDescent="0.2">
      <c r="L26" s="1606"/>
      <c r="M26" s="1606"/>
      <c r="N26" s="1606"/>
    </row>
    <row r="27" spans="1:49" ht="15" x14ac:dyDescent="0.25">
      <c r="K27" s="1188" t="s">
        <v>1387</v>
      </c>
      <c r="L27" s="1580"/>
      <c r="M27" s="1580"/>
      <c r="N27" s="1606"/>
    </row>
    <row r="28" spans="1:49" ht="15" x14ac:dyDescent="0.25">
      <c r="K28" s="435" t="s">
        <v>1388</v>
      </c>
      <c r="L28" s="1580"/>
      <c r="M28" s="1606"/>
      <c r="N28" s="1606"/>
    </row>
  </sheetData>
  <sheetProtection algorithmName="SHA-512" hashValue="CbDKomaf8BhMZ6NSTZvFm1t7elYt+mK1yEiBEuiocKda/N093pTLUkD1ITrLXs2ZtZcYnZa2ujuq3Xwo1gC4vw==" saltValue="1e5mLJh6pjh0x2vsNuR7EA==" spinCount="100000" sheet="1" objects="1" scenarios="1"/>
  <mergeCells count="122">
    <mergeCell ref="AP12:AP13"/>
    <mergeCell ref="S14:S15"/>
    <mergeCell ref="T14:T15"/>
    <mergeCell ref="U12:U13"/>
    <mergeCell ref="U14:U15"/>
    <mergeCell ref="F21:O21"/>
    <mergeCell ref="AH18:AH20"/>
    <mergeCell ref="AI18:AI20"/>
    <mergeCell ref="AJ18:AJ20"/>
    <mergeCell ref="AK18:AK20"/>
    <mergeCell ref="AL18:AL20"/>
    <mergeCell ref="AB18:AB20"/>
    <mergeCell ref="AC18:AC20"/>
    <mergeCell ref="AD18:AD20"/>
    <mergeCell ref="AE18:AE20"/>
    <mergeCell ref="AF18:AF20"/>
    <mergeCell ref="AG18:AG20"/>
    <mergeCell ref="V18:V20"/>
    <mergeCell ref="W18:W20"/>
    <mergeCell ref="X18:X20"/>
    <mergeCell ref="Y18:Y20"/>
    <mergeCell ref="Z18:Z20"/>
    <mergeCell ref="AA18:AA20"/>
    <mergeCell ref="N18:N20"/>
    <mergeCell ref="O18:O20"/>
    <mergeCell ref="P18:P20"/>
    <mergeCell ref="Q18:Q20"/>
    <mergeCell ref="R18:R19"/>
    <mergeCell ref="U18:U20"/>
    <mergeCell ref="AG17:AJ17"/>
    <mergeCell ref="AK17:AL17"/>
    <mergeCell ref="AM17:AO17"/>
    <mergeCell ref="F18:G20"/>
    <mergeCell ref="H18:H20"/>
    <mergeCell ref="I18:I20"/>
    <mergeCell ref="J18:J20"/>
    <mergeCell ref="K18:K20"/>
    <mergeCell ref="L18:L20"/>
    <mergeCell ref="M18:M20"/>
    <mergeCell ref="AM18:AM20"/>
    <mergeCell ref="AN18:AN20"/>
    <mergeCell ref="AO18:AO20"/>
    <mergeCell ref="AN12:AN15"/>
    <mergeCell ref="AO12:AO15"/>
    <mergeCell ref="R14:R15"/>
    <mergeCell ref="D17:D20"/>
    <mergeCell ref="E17:E20"/>
    <mergeCell ref="G17:K17"/>
    <mergeCell ref="M17:S17"/>
    <mergeCell ref="U17:X17"/>
    <mergeCell ref="Y17:AB17"/>
    <mergeCell ref="AC17:AF17"/>
    <mergeCell ref="AI12:AI15"/>
    <mergeCell ref="AJ12:AJ15"/>
    <mergeCell ref="AK12:AK15"/>
    <mergeCell ref="AL12:AL15"/>
    <mergeCell ref="AM12:AM15"/>
    <mergeCell ref="AC12:AC15"/>
    <mergeCell ref="AD12:AD15"/>
    <mergeCell ref="AE12:AE15"/>
    <mergeCell ref="AF12:AF15"/>
    <mergeCell ref="AG12:AG15"/>
    <mergeCell ref="AH12:AH15"/>
    <mergeCell ref="W12:W15"/>
    <mergeCell ref="X12:X15"/>
    <mergeCell ref="Y12:Y15"/>
    <mergeCell ref="Z12:Z15"/>
    <mergeCell ref="AA12:AA15"/>
    <mergeCell ref="AB12:AB15"/>
    <mergeCell ref="O12:O15"/>
    <mergeCell ref="P12:P15"/>
    <mergeCell ref="Q12:Q15"/>
    <mergeCell ref="R12:R13"/>
    <mergeCell ref="V12:V15"/>
    <mergeCell ref="S12:S13"/>
    <mergeCell ref="T12:T13"/>
    <mergeCell ref="I12:I15"/>
    <mergeCell ref="J12:J15"/>
    <mergeCell ref="K12:K15"/>
    <mergeCell ref="L12:L15"/>
    <mergeCell ref="M12:M15"/>
    <mergeCell ref="N12:N15"/>
    <mergeCell ref="B10:C20"/>
    <mergeCell ref="D11:D15"/>
    <mergeCell ref="E11:E15"/>
    <mergeCell ref="F12:F15"/>
    <mergeCell ref="G12:G15"/>
    <mergeCell ref="H12:H15"/>
    <mergeCell ref="AL7:AL8"/>
    <mergeCell ref="AM7:AM8"/>
    <mergeCell ref="AN7:AN8"/>
    <mergeCell ref="AO7:AO8"/>
    <mergeCell ref="S7:S8"/>
    <mergeCell ref="T7:T8"/>
    <mergeCell ref="U7:U8"/>
    <mergeCell ref="V7:V8"/>
    <mergeCell ref="W7:X7"/>
    <mergeCell ref="Y7:AB7"/>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I7:I8"/>
    <mergeCell ref="J7:J8"/>
    <mergeCell ref="K7:K8"/>
    <mergeCell ref="L7:L8"/>
    <mergeCell ref="AC7:AH7"/>
    <mergeCell ref="AI7:A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ADMINISTRATIVA</vt:lpstr>
      <vt:lpstr>PLANEACION</vt:lpstr>
      <vt:lpstr>HACIENDA</vt:lpstr>
      <vt:lpstr>AGUAS E INFRAESTRUCTURA</vt:lpstr>
      <vt:lpstr>INTERIOR</vt:lpstr>
      <vt:lpstr>CULTURA</vt:lpstr>
      <vt:lpstr>TURISMO</vt:lpstr>
      <vt:lpstr>AGRICULTURA</vt:lpstr>
      <vt:lpstr>PRIVADA</vt:lpstr>
      <vt:lpstr>EDUCACION</vt:lpstr>
      <vt:lpstr>FAMILIA</vt:lpstr>
      <vt:lpstr>SALUD</vt:lpstr>
      <vt:lpstr>TIC</vt:lpstr>
      <vt:lpstr>INDEPORTES</vt:lpstr>
      <vt:lpstr>PROMOTORA</vt:lpstr>
      <vt:lpstr>IDTQ</vt:lpstr>
      <vt:lpstr>PLANEACION!Área_de_impresión</vt:lpstr>
      <vt:lpstr>PLANEACION!Títulos_a_imprimir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Fanny Villamil H</cp:lastModifiedBy>
  <cp:revision/>
  <dcterms:created xsi:type="dcterms:W3CDTF">2018-10-26T16:01:00Z</dcterms:created>
  <dcterms:modified xsi:type="dcterms:W3CDTF">2021-02-14T19:12:44Z</dcterms:modified>
  <cp:category/>
  <cp:contentStatus/>
</cp:coreProperties>
</file>