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2240" windowHeight="7215" activeTab="0"/>
  </bookViews>
  <sheets>
    <sheet name="POAI 2015 DICIEMBRE 2015" sheetId="1" r:id="rId1"/>
    <sheet name="ESTRUCTURA POAI 2015" sheetId="2" r:id="rId2"/>
  </sheets>
  <definedNames>
    <definedName name="_xlnm.Print_Area" localSheetId="0">'POAI 2015 DICIEMBRE 2015'!$A$2:$AB$588</definedName>
    <definedName name="_xlnm.Print_Titles" localSheetId="0">'POAI 2015 DICIEMBRE 2015'!$1:$5</definedName>
  </definedNames>
  <calcPr fullCalcOnLoad="1"/>
</workbook>
</file>

<file path=xl/comments2.xml><?xml version="1.0" encoding="utf-8"?>
<comments xmlns="http://schemas.openxmlformats.org/spreadsheetml/2006/main">
  <authors>
    <author>Maria Aleyda</author>
  </authors>
  <commentList>
    <comment ref="I9" authorId="0">
      <text>
        <r>
          <rPr>
            <sz val="9"/>
            <rFont val="Tahoma"/>
            <family val="2"/>
          </rPr>
          <t xml:space="preserve">Los Proyectos 75 y 76 se encuentran en Inversión Indirecta para ser ejecutados por la Promotora. Así mismo el 81 con ESAQUIN S. A.
</t>
        </r>
      </text>
    </comment>
  </commentList>
</comments>
</file>

<file path=xl/sharedStrings.xml><?xml version="1.0" encoding="utf-8"?>
<sst xmlns="http://schemas.openxmlformats.org/spreadsheetml/2006/main" count="1282" uniqueCount="1116">
  <si>
    <t>POLITICA</t>
  </si>
  <si>
    <t xml:space="preserve">SOCIOCULTURAL </t>
  </si>
  <si>
    <t>1.1</t>
  </si>
  <si>
    <t>EDUCA LA ZONA Q SU CAPITAL HUMANO</t>
  </si>
  <si>
    <t>1.1.1</t>
  </si>
  <si>
    <t>MI MUNDO, MIS JUEGOS Y MIS LETRAS CON COBERTURA Y CALIDAD.</t>
  </si>
  <si>
    <t>1.1.2</t>
  </si>
  <si>
    <t>LA CALIDAD EDUCATIVA PERTINENTE PARA LA ZONA Q</t>
  </si>
  <si>
    <t>1.1.3</t>
  </si>
  <si>
    <t>COBERTURA EDUCATIVA PERTINENTE PARA EL CAPITAL HUMANO DE LA ZONA Q</t>
  </si>
  <si>
    <t>1.1.4</t>
  </si>
  <si>
    <t>PA’LANTE UNIVERSITARIOS EN LA ZONA Q JOVEN</t>
  </si>
  <si>
    <t>1.1.5</t>
  </si>
  <si>
    <t>MÁS PILOS Y MÁS INNOVACIÓN PARA EL CAPITAL HUMANO DE LA ZONA Q.</t>
  </si>
  <si>
    <t xml:space="preserve">INSTITUCIONAL </t>
  </si>
  <si>
    <t>5.20</t>
  </si>
  <si>
    <t>QUINDÍO UNA ADMINISTRACIÓN MODERNA Y EFICIENTE</t>
  </si>
  <si>
    <t>5.20.102</t>
  </si>
  <si>
    <t>APROPIACION RECURSOS PROPIOS</t>
  </si>
  <si>
    <t>FUENTE</t>
  </si>
  <si>
    <t>MONO (35)</t>
  </si>
  <si>
    <t>SGP (25)</t>
  </si>
  <si>
    <t>SGP (25) CSF
SGP (26) SSF</t>
  </si>
  <si>
    <t>1.3</t>
  </si>
  <si>
    <t xml:space="preserve">VIVA QUINDÍO CULTURAL Y RECREATIVO </t>
  </si>
  <si>
    <t>1.3.39</t>
  </si>
  <si>
    <t>QUINDÍO DESCENTRALIZADO EN SU OFERTA CULTURAL - SISTEMA DEPARTAMENTAL DE CULTURA</t>
  </si>
  <si>
    <t>1.3.42</t>
  </si>
  <si>
    <t>RECONOCIMIENTO, APROPIACIÓN Y SALVAGUARDIA DEL PATRIMONIO CULTURAL</t>
  </si>
  <si>
    <t>1.3.41</t>
  </si>
  <si>
    <t>CULTURA CIUDADANA, POLÍTICA Y AMBIENTAL.</t>
  </si>
  <si>
    <t>E.P.C. (05)</t>
  </si>
  <si>
    <t>1.3.40</t>
  </si>
  <si>
    <t>ARTE, CULTURA Y EDUCACIÓN: UN CARNAVAL POR LA VIDA.</t>
  </si>
  <si>
    <t>SOCIOCULTURAL</t>
  </si>
  <si>
    <t>1.5</t>
  </si>
  <si>
    <t>QUINDÍO SIN MIEDO</t>
  </si>
  <si>
    <t>1.5.46</t>
  </si>
  <si>
    <t>SEGURIDAD CIUDADANA Y ORDEN PÚBLICO</t>
  </si>
  <si>
    <t>1.5.48</t>
  </si>
  <si>
    <t>QUINDÍO TERRITORIO DE CONVIVENCIA Y PAZ</t>
  </si>
  <si>
    <t>1.8.63</t>
  </si>
  <si>
    <t>MIS DERECHOS AL DERECHO</t>
  </si>
  <si>
    <t>AMBIENTE NATURAL</t>
  </si>
  <si>
    <t>4.18</t>
  </si>
  <si>
    <t>1 /2 AMBIENTE MÁS VIDA.</t>
  </si>
  <si>
    <t>4.18.97</t>
  </si>
  <si>
    <t>GESTIÓN DEL RIESGO POR AMENAZAS NATURALES Y ACTIVIDADES ANTRÓPICAS.</t>
  </si>
  <si>
    <t>INSTITUCIONAL</t>
  </si>
  <si>
    <t>5.21</t>
  </si>
  <si>
    <t>PARTICIPACIÓN COMUNITARIA</t>
  </si>
  <si>
    <t>5.21.103</t>
  </si>
  <si>
    <t>COMUNALES EN ACCIÓN</t>
  </si>
  <si>
    <t>SECRETARIA DEL INTERIOR</t>
  </si>
  <si>
    <t>1.2</t>
  </si>
  <si>
    <t xml:space="preserve">SALUD HUMANIZADA Y EQUITATIVA PARA TODOS </t>
  </si>
  <si>
    <t>1.2.37</t>
  </si>
  <si>
    <t>QUINDÍO POSITIVO.</t>
  </si>
  <si>
    <t>1.6</t>
  </si>
  <si>
    <t xml:space="preserve">EQUIDAD DE GÉNERO </t>
  </si>
  <si>
    <t>1.6.51</t>
  </si>
  <si>
    <t>MUJERES EN ACCIÓN</t>
  </si>
  <si>
    <t>1.7</t>
  </si>
  <si>
    <t xml:space="preserve">SI LA BANDERA ES UNA LA DIFERENCIA ES NINGUNA </t>
  </si>
  <si>
    <t>1.7.60</t>
  </si>
  <si>
    <t>ATENCIÓN INTEGRAL A LA POBLACIÓN INDÍGENA</t>
  </si>
  <si>
    <t>1.7.61</t>
  </si>
  <si>
    <t>ATENCIÓN INTEGRAL A LA POBLACIÓN AFRODESCENDIENTE</t>
  </si>
  <si>
    <t>1.7.62</t>
  </si>
  <si>
    <t>CAPACIDAD SIN LÍMITE.</t>
  </si>
  <si>
    <t>1.9</t>
  </si>
  <si>
    <t>PRIMERA INFANCIA, INFANCIA, ADOLESCENCIA, JUVENTUD Y FAMILIA.</t>
  </si>
  <si>
    <t>1.9.64</t>
  </si>
  <si>
    <t>PRIMERA INFANCIA, INFANCIA, ADOLESCENCIA Y FAMILIA</t>
  </si>
  <si>
    <t>1.9.69</t>
  </si>
  <si>
    <t>ZONA Q JÓVEN</t>
  </si>
  <si>
    <t>1.9.70</t>
  </si>
  <si>
    <t>FAMILIA INTEGRAL</t>
  </si>
  <si>
    <t>EPAM (06)</t>
  </si>
  <si>
    <t>1.10</t>
  </si>
  <si>
    <t>QUINDÍO PARA RETORNAR</t>
  </si>
  <si>
    <t>1.10.71</t>
  </si>
  <si>
    <t>MIGRACIÓN Y DESARROLLO</t>
  </si>
  <si>
    <t xml:space="preserve">AMBIENTE CONSTRUIDO </t>
  </si>
  <si>
    <t>3.16</t>
  </si>
  <si>
    <t>UN AS PARA EL ORDENAMIENTO RURAL, URBANO, EMPRESARIAL Y  COMPETITIVO</t>
  </si>
  <si>
    <t>3.16.86</t>
  </si>
  <si>
    <t>UN QUINDÍO PLANIFICADO INTEGRALMENTE.</t>
  </si>
  <si>
    <t>4.18.96</t>
  </si>
  <si>
    <t>GESTIÓN AMBIENTAL SECTORIAL Y URBANA</t>
  </si>
  <si>
    <t>5.20.99</t>
  </si>
  <si>
    <t>MODERNIZACIÓN ADMINISTRATIVA CON CALIDAD</t>
  </si>
  <si>
    <t>5.20.101</t>
  </si>
  <si>
    <t>PLANEACIÓN INCLUYENTE Y CON RESULTADOS</t>
  </si>
  <si>
    <t>SECRETARIA DE PLANEACION</t>
  </si>
  <si>
    <t>AMBIENTE CONSTRUIDO</t>
  </si>
  <si>
    <t>3.17</t>
  </si>
  <si>
    <t>INFRAESTRUCTURA PÚBLICA PARA EL DESARROLLO</t>
  </si>
  <si>
    <t>3.17.87</t>
  </si>
  <si>
    <t>VÍAS PARA EL DESARROLLO Y TRANSPORTE CON CALIDEZ Y CALIDAD</t>
  </si>
  <si>
    <t>3.17.88</t>
  </si>
  <si>
    <t>SERVICIOS PÚBLICOS AL ALCANCE DE TODOS</t>
  </si>
  <si>
    <t>SGP (27)</t>
  </si>
  <si>
    <t>3.17.92</t>
  </si>
  <si>
    <t>SECRETARIA DE AGUAS E INFRAESTRUCTURA</t>
  </si>
  <si>
    <t>DIMENSIÓN ECONÓMICA</t>
  </si>
  <si>
    <t>2.11</t>
  </si>
  <si>
    <t>VOLVAMOS AL CAMPO</t>
  </si>
  <si>
    <t>2.11.72</t>
  </si>
  <si>
    <t>DESARROLLO RURAL</t>
  </si>
  <si>
    <t>2.11.73</t>
  </si>
  <si>
    <t>FORTALECIMIENTO DEL PAISAJE CAFETERO</t>
  </si>
  <si>
    <t>4.18.94</t>
  </si>
  <si>
    <t>GESTIÓN DE ÁREAS PROTEGIDAS Y RECURSOS HÍDRICOS</t>
  </si>
  <si>
    <t>4.18.95</t>
  </si>
  <si>
    <t>BIODIVERSIDAD Y SERVICIOS ECOSISTÉMICOS</t>
  </si>
  <si>
    <t>4.19</t>
  </si>
  <si>
    <t xml:space="preserve">QUINDÍO PAISAJE CULTURAL CAFETERO </t>
  </si>
  <si>
    <t>4.19.98</t>
  </si>
  <si>
    <t>PLAN DE CONSERVACIÓN, RECUPERACIÓN Y PROTECCIÓN DEL PAISAJE EN LAS CABECERAS MUNICIPALES Y LOS ESPACIOS RURALES</t>
  </si>
  <si>
    <t>2.12</t>
  </si>
  <si>
    <t>UN AS PARA EL TRABAJO</t>
  </si>
  <si>
    <t>2.12.74</t>
  </si>
  <si>
    <t>EMPLEO Y EMPRENDIMIENTO</t>
  </si>
  <si>
    <t>2.13</t>
  </si>
  <si>
    <t>100% EMPRESAS FIRMES</t>
  </si>
  <si>
    <t>2.13.78</t>
  </si>
  <si>
    <t>FORTALECIMIENTO EMPRESARIAL</t>
  </si>
  <si>
    <t>2.13.80</t>
  </si>
  <si>
    <t>2.14</t>
  </si>
  <si>
    <t>2.14.81</t>
  </si>
  <si>
    <t>POSICIONAMIENTO DEL QUINDIO COMO DESTINO TURÍSTICO DE ENCANTO</t>
  </si>
  <si>
    <t>2.14.82</t>
  </si>
  <si>
    <t>CALIDAD TURÍSTICA</t>
  </si>
  <si>
    <t>2.14.83</t>
  </si>
  <si>
    <t>CLÚSTER DE TURISMO</t>
  </si>
  <si>
    <t>5.22</t>
  </si>
  <si>
    <t>FINANZAS FUERTES Y VIABLES</t>
  </si>
  <si>
    <t>5.22.106</t>
  </si>
  <si>
    <t>DEPARTAMENTO CON GESTIÓN TRANSPARENTE Y  HUMANIZADO DESDE LO PÚBLICO</t>
  </si>
  <si>
    <t>SECRETARIA PRIVADA</t>
  </si>
  <si>
    <t>SECRETARIA ADMINISTRATIVA</t>
  </si>
  <si>
    <t>EPD (04)</t>
  </si>
  <si>
    <t>5.22.104</t>
  </si>
  <si>
    <t>FORTALECIMIENTO DE LAS FINANZAS PÚBLICAS</t>
  </si>
  <si>
    <t>1.2.6</t>
  </si>
  <si>
    <t>SISTEMA DE SALUD HUMANIZADO, ACCESIBLE Y OPORTUNO</t>
  </si>
  <si>
    <t>1.2.9</t>
  </si>
  <si>
    <t>SISTEMA DE SALUD PREVENTIVO Y DE CONTROL</t>
  </si>
  <si>
    <t>1.2.38</t>
  </si>
  <si>
    <t>SISTEMA DE SALUD EQUITATIVO Y EFICIENTE</t>
  </si>
  <si>
    <t>SECRETARIA DE SALUD</t>
  </si>
  <si>
    <t>I. R (52)</t>
  </si>
  <si>
    <t>SECRETARIA DE HACIENDA</t>
  </si>
  <si>
    <t>SECRETARIA DE EDUCACION</t>
  </si>
  <si>
    <t>DENOMINACION</t>
  </si>
  <si>
    <t>SECRETARIA DE CULTURA</t>
  </si>
  <si>
    <t>SECRETARIA DE FAMILIA Y DESARROLLO SOCIAL</t>
  </si>
  <si>
    <t>QUINDÍO POSITIVO</t>
  </si>
  <si>
    <t>SECRETARIA DE TURISMO</t>
  </si>
  <si>
    <t>SECRETARIA DE AGRICULTURA, DESARROLLO RURAL Y MEDIO AMBIENTE</t>
  </si>
  <si>
    <t>SECRETARÍA JURIDICA Y DE CONTRATACION</t>
  </si>
  <si>
    <t>REPRESENTACION JUDICIAL Y DEFENSA DEL DEPTO.</t>
  </si>
  <si>
    <t xml:space="preserve">INVERSION DIRECTA </t>
  </si>
  <si>
    <t>ASIGNACION RECURSOS NACIONALES</t>
  </si>
  <si>
    <t>RECURSOS ESPECIFICOS</t>
  </si>
  <si>
    <t>PROGRAMA</t>
  </si>
  <si>
    <t>FUENTES DE FINANCIACION Y DESTINACION</t>
  </si>
  <si>
    <t>Fortalecimiento de la atención integral en el marco de la educación inicial para mi mundo mis juegos y mis letras en el Departamento, Quindío.</t>
  </si>
  <si>
    <t>1.1.1.1.P.1</t>
  </si>
  <si>
    <t>CODIGO DEL PROYECTO</t>
  </si>
  <si>
    <t>1.1.2.4.P.4</t>
  </si>
  <si>
    <t>Desarrollo de estrategias de evaluación de actores educativos e instituciones educativas en el Departamento del Quindío.</t>
  </si>
  <si>
    <t>1.1.2.4.P.5</t>
  </si>
  <si>
    <t>1.1.2.4.P.6</t>
  </si>
  <si>
    <t>1.1.2.4.P.7</t>
  </si>
  <si>
    <t>1.1.2.4.P.10</t>
  </si>
  <si>
    <t>1.1.2.4.P.8</t>
  </si>
  <si>
    <t>1.1.2.4.P.9</t>
  </si>
  <si>
    <t>1.1.2.4.P.11</t>
  </si>
  <si>
    <t>1.1.2.4.P.12</t>
  </si>
  <si>
    <t>1.1.2.5.P.13</t>
  </si>
  <si>
    <t>Fortalecimiento de la ciudadanía en todos los niveles y ciclos del sistema educativo en las instituciones del Departamento del Quindío.</t>
  </si>
  <si>
    <t>1.1.2.5.P.14</t>
  </si>
  <si>
    <t>1.1.2.5.P.15</t>
  </si>
  <si>
    <t>1.1.2.5.P.16</t>
  </si>
  <si>
    <t>SUBPROGRAMA</t>
  </si>
  <si>
    <t>METAS DE PRODUCTO</t>
  </si>
  <si>
    <t>1.1.1.1</t>
  </si>
  <si>
    <t xml:space="preserve">FOMENTO DE LA EDUCACION INICIAL PARA MI MUNDO MIS JUEGOS Y MIS LETRAS </t>
  </si>
  <si>
    <t>1.1.1.2</t>
  </si>
  <si>
    <t>ARTICULACIÓN INSTITUCIONAL  PARA MI MUNDO, MIS JUEGOS Y MIS LETRAS.</t>
  </si>
  <si>
    <t>1.1.1.2.P.2</t>
  </si>
  <si>
    <t>1.1.1.3</t>
  </si>
  <si>
    <t>TALENTO HUMANO COMPETENTE PARA MI MUNDO, MIS JUEGOS Y MIS LETRAS.</t>
  </si>
  <si>
    <t>1.1.1.3.P.3</t>
  </si>
  <si>
    <t>1.1.2.4</t>
  </si>
  <si>
    <t>CALIDAD CON EQUIDAD EN LA ZONA Q</t>
  </si>
  <si>
    <t>1.1.2.5</t>
  </si>
  <si>
    <t>FORMACIÓN PARA LA CIUDADANÍA EN LA ZONA Q</t>
  </si>
  <si>
    <t>1.1.3.6</t>
  </si>
  <si>
    <t>UNA SOLA BANDERA SIN BRECHAS EN ACCESO Y PERMANENCIA, PARA EL CAPITAL HUMANO DE LA ZONA Q</t>
  </si>
  <si>
    <t>1.1.3.6.P.17</t>
  </si>
  <si>
    <t>Aplicación de estrategias de acceso al sistema educativo en todos los niveles en el Departamento del Quindío</t>
  </si>
  <si>
    <t>1.1.3.6.P.18</t>
  </si>
  <si>
    <t>1.1.3.6.P.19</t>
  </si>
  <si>
    <t>1.1.3.6.P.24</t>
  </si>
  <si>
    <t>1.1.3.6.P.20</t>
  </si>
  <si>
    <t xml:space="preserve">Fortalecimiento de estrategias de permanencia en el sistema educativo formal mediante el mejoramiento de ambientes educativos escolares en el Departamento del Quindío </t>
  </si>
  <si>
    <t>1.1.3.6.P.21</t>
  </si>
  <si>
    <t>1.1.3.6.P.26</t>
  </si>
  <si>
    <t>1.1.3.6.P.22</t>
  </si>
  <si>
    <t>1.1.3.6.P.23</t>
  </si>
  <si>
    <t>1.1.3.6.P.25</t>
  </si>
  <si>
    <t>1.1.3.7</t>
  </si>
  <si>
    <t>UNA SOLA BANDERA PERTINENTE PARA EL CAPITAL HUMANO DE LA ZONA Q</t>
  </si>
  <si>
    <t>1.1.3.7.P.27</t>
  </si>
  <si>
    <t>Implementación de estrategias de inclusión para garantizar la atención educativa a población vulnerable en el  Departamento del  Quindío.</t>
  </si>
  <si>
    <t>1.1.3.7.P.28</t>
  </si>
  <si>
    <t>1.1.4.8</t>
  </si>
  <si>
    <t>PA’ LANTE EL ACCESO UNIVERSITARIO EN LA ZONA Q JOVEN</t>
  </si>
  <si>
    <t>1.1.4.8.P.29</t>
  </si>
  <si>
    <t>Fortalecimiento de las estrategias de acceso para garantizar el aumento de estudiantes que ingresan a la educación técnica y superior en el Departamento del Quindío.</t>
  </si>
  <si>
    <t>1.1.5.9</t>
  </si>
  <si>
    <t>MÁS CONECTIVIDAD PARA MÁS PILOS Y MÁS INNOVACIÓN</t>
  </si>
  <si>
    <t>1.1.5.9.P.30</t>
  </si>
  <si>
    <t>Fortalecimiento de la innovación, formación y conectividad en las instituciones educativas en el Departamento del Quindío.</t>
  </si>
  <si>
    <t>1.1.5.9.P.31</t>
  </si>
  <si>
    <t>1.1.5.9.P.32</t>
  </si>
  <si>
    <t>1.1.5.9.P.33</t>
  </si>
  <si>
    <t>1.1.5.9.P.34</t>
  </si>
  <si>
    <t>1.1.5.10</t>
  </si>
  <si>
    <t>MÁS FORTALECIMIENTO PARA LOS PILOS EN COMPETENCIAS EN LENGUA EXTRANJERA.</t>
  </si>
  <si>
    <t>1.1.5.10.P.35</t>
  </si>
  <si>
    <t>Fortalecimiento del desarrollo de competencias de lengua extranjera en las instituciones educativas en el Departamento de Quindío</t>
  </si>
  <si>
    <t>1.1.5.10.P.36</t>
  </si>
  <si>
    <t>1.1.5.10.P.37</t>
  </si>
  <si>
    <t>1.1.5.10.P.38</t>
  </si>
  <si>
    <t>1.1.5.10.P.39</t>
  </si>
  <si>
    <t>1.1.5.11</t>
  </si>
  <si>
    <t>MÁS PILOS EN LA EDUCACIÓN MEDIA ARTICULADOS A LA EDUCACIÓN SUPERIOR Y PARA EL TRABAJO</t>
  </si>
  <si>
    <t>1.1.5.11.P.40</t>
  </si>
  <si>
    <t>Ejecución de un plan estratégico para el fortalecimiento de la innovación y la productividad desde el nivel de media en las instituciones educativas del Departamento del Quindío.</t>
  </si>
  <si>
    <t>1.1.5.11.P.41</t>
  </si>
  <si>
    <t>1.1.5.11.P.42</t>
  </si>
  <si>
    <t>1.1.5.11.P.43</t>
  </si>
  <si>
    <t>5.20.102.135</t>
  </si>
  <si>
    <t>LAS CUENTAS CLARAS EN LA ADMINISTRACIÓN EDUCATIVA MODERNA Y EFICIENTE</t>
  </si>
  <si>
    <t>5.20.102.135.P.340</t>
  </si>
  <si>
    <t>Fortalecimiento de la transparencia y eficiencia de la gestión de la secretaria de educación en el Departamento del Quindío.</t>
  </si>
  <si>
    <t>5.20.102.135.P.341</t>
  </si>
  <si>
    <t>5.20.102.135.P.342</t>
  </si>
  <si>
    <t>5.20.102.135.P.344</t>
  </si>
  <si>
    <t>5.20.102.135.P.345</t>
  </si>
  <si>
    <t>5.20.102.135.P.343</t>
  </si>
  <si>
    <t>1.3.39.26</t>
  </si>
  <si>
    <t>FORTALECIMIENTO DE LA INSTITUCIONALIDAD CULTURAL</t>
  </si>
  <si>
    <t>1.3.39.26.P74</t>
  </si>
  <si>
    <t>Fortalecimiento institucional para el sector cultural en todo el Departamento del Quindío.</t>
  </si>
  <si>
    <t>1.3.39.26.P75</t>
  </si>
  <si>
    <t>1.3.39.26.P76</t>
  </si>
  <si>
    <t>1.3.39.26.P77</t>
  </si>
  <si>
    <t>1.3.39.27</t>
  </si>
  <si>
    <t xml:space="preserve">CREAR EL SISTEMA DE INFORMACIÓN CULTURAL </t>
  </si>
  <si>
    <t>Implementación del sistema de información cultural en todo el Departamento del Quindío.</t>
  </si>
  <si>
    <t>1.3.40.28</t>
  </si>
  <si>
    <t>FOMENTO AL ARTE Y LA CULTURA: VIVA LA CULTURA Y LA CREATIVIDAD</t>
  </si>
  <si>
    <t>1.3.40.28.P79</t>
  </si>
  <si>
    <t>Apoyo al arte y la cultura en todo el Departamento del Quindío</t>
  </si>
  <si>
    <t>1.3.40.28.P80</t>
  </si>
  <si>
    <t>1.3.40.28.P81</t>
  </si>
  <si>
    <t>1.3.40.29</t>
  </si>
  <si>
    <t>FORMACIÓN ARTÍSTICA Y CULTURAL</t>
  </si>
  <si>
    <t>1.3.40.29.P82</t>
  </si>
  <si>
    <t>Incremento de la formación artística y cultural en todo el Departamento del Quindío.</t>
  </si>
  <si>
    <t>1.3.40.30</t>
  </si>
  <si>
    <t>PLAN DEPARTAMENTAL DE LECTURA Y BIBLIOTECAS – PDLB</t>
  </si>
  <si>
    <t>1.3.40.30.P83</t>
  </si>
  <si>
    <t>Fortalecimiento al plan departamental de lectura y bibliotecas en todo el Departamento del Quindío.</t>
  </si>
  <si>
    <t>1.3.40.30.P84</t>
  </si>
  <si>
    <t>1.3.40.30.P85</t>
  </si>
  <si>
    <t>1.3.41.31</t>
  </si>
  <si>
    <t>COMUNICACIÓN, CIUDADANÍA Y CULTURA</t>
  </si>
  <si>
    <t>1.3.41.31.P86</t>
  </si>
  <si>
    <t>Fortalecimiento  a la comunicación, ciudadana y cultura en todo el Departamento del Quindío.</t>
  </si>
  <si>
    <t>1.3.40.31.P87</t>
  </si>
  <si>
    <t>1.3.41.32</t>
  </si>
  <si>
    <t>RECONOCIMIENTO DE LA DIVERSIDAD CULTURAL Y CULTURA CIUDADANA</t>
  </si>
  <si>
    <t>1.3.41.32.P88</t>
  </si>
  <si>
    <t>Apoyo al reconocimiento de la diversidad cultural en todo el Departamento del Quindío</t>
  </si>
  <si>
    <t>1.3.42.33</t>
  </si>
  <si>
    <t>PAISAJE CULTURAL CAFETERO PATRIMONIO DE LA HUMANIDAD</t>
  </si>
  <si>
    <t>1.3.42.33.P89</t>
  </si>
  <si>
    <t>Apoyo a los procesos de investigación, socialización y preservación de la cultura cafetera para el mundo en todo el departamento del Quindío.</t>
  </si>
  <si>
    <t>1.3.42.33.P90</t>
  </si>
  <si>
    <t>1.3.42.33.P91</t>
  </si>
  <si>
    <t>1.4.42.35</t>
  </si>
  <si>
    <t>RECONOCIMIENTO, CONSERVACIÓN, PROMOCIÓN Y DIFUSIÓN DEL PATRIMONIO CULTURAL</t>
  </si>
  <si>
    <t>1.4.43.35.P92</t>
  </si>
  <si>
    <t>Apoyo al reconocimiento, apropiación y salvaguardia y difusión del patrimonio cultural en todo el Departamento del Quindío.</t>
  </si>
  <si>
    <t>1.5.46.42</t>
  </si>
  <si>
    <t>FIRMES CON LA POLÍTICA INTEGRAL DE SEGURIDAD Y CONVIVENCIA  CIUDADANA Y EL ORDEN PÚBLICO.</t>
  </si>
  <si>
    <t>1.5.46.42.P100</t>
  </si>
  <si>
    <t>Inversiones gestión del orden público y seguridad todo el departamento del Quindío.</t>
  </si>
  <si>
    <t>1.5.46.42.P101</t>
  </si>
  <si>
    <t>1.5.46.42.P102</t>
  </si>
  <si>
    <t>1.5.46.42.P104</t>
  </si>
  <si>
    <t>1.5.48.43</t>
  </si>
  <si>
    <t>1.5.48.43.P105</t>
  </si>
  <si>
    <t>Inversiones construcción de convivencia ciudadana en el Depto. del Quindío.</t>
  </si>
  <si>
    <t>1.5.48.43.P106</t>
  </si>
  <si>
    <t>1.5.48.43.P107</t>
  </si>
  <si>
    <t>1.8</t>
  </si>
  <si>
    <t>1.8.63.56</t>
  </si>
  <si>
    <t>PREVENCIÓN, PROTECCIÓN Y GARANTIA DE NO REPETICIÓN</t>
  </si>
  <si>
    <t>1.8.63.56.P133</t>
  </si>
  <si>
    <t>Inversiones prevención y protección a víctimas todo el Depto. del Quindío.</t>
  </si>
  <si>
    <t>1.8.63.56.P134</t>
  </si>
  <si>
    <t>1.8.63.57</t>
  </si>
  <si>
    <t>ATENCION Y ASISTENCIA A VICTIMAS DEL CONFLICTO ARMADO.</t>
  </si>
  <si>
    <t>1.8.63.57.P.135</t>
  </si>
  <si>
    <t xml:space="preserve">Inversiones desarrollo del PARIV y atención a víctimas del conflicto armado todo el Departamento. </t>
  </si>
  <si>
    <t>1.8.63.57.P.136</t>
  </si>
  <si>
    <t>1.8.63.57.P.137</t>
  </si>
  <si>
    <t>1.8.63.57.P.138</t>
  </si>
  <si>
    <t>1.8.63.58</t>
  </si>
  <si>
    <t>PREVENCIÓN DE LA VULNERACIÓN Y PROTECCIÓN DE LOS DERECHOS HUMANOS Y EL DERECHO INTERNACIONAL HUMANITARIO.</t>
  </si>
  <si>
    <t>1.8.63.58.P139</t>
  </si>
  <si>
    <t>Inversiones desarrollo del Plan Departamental de prevención y protección DDHH y DIH.</t>
  </si>
  <si>
    <t>1.8.63.58.P140</t>
  </si>
  <si>
    <t>4.18.97.124</t>
  </si>
  <si>
    <t>MÁS CONOCIMIENTO MENOS RIESGO</t>
  </si>
  <si>
    <t>4.18.97.124.P306</t>
  </si>
  <si>
    <t>Inversiones apoyo a la gestión del riesgo de desastres en el Departamento Quindío.</t>
  </si>
  <si>
    <t>4.18.97.124.P307</t>
  </si>
  <si>
    <t>4.18.97.124.P308</t>
  </si>
  <si>
    <t>4.18.97.125</t>
  </si>
  <si>
    <t>ACTIVOS POR LA VIDA</t>
  </si>
  <si>
    <t>4.18.97.125.P309</t>
  </si>
  <si>
    <t>Inversiones conocimiento, reducción del riesgo y manejo de desastres.</t>
  </si>
  <si>
    <t>4.18.97.125.P310</t>
  </si>
  <si>
    <t>4.18.97.125.P311</t>
  </si>
  <si>
    <t>4.18.97.125.P312</t>
  </si>
  <si>
    <t>5.21.103.136</t>
  </si>
  <si>
    <t xml:space="preserve">SISTEMA DE INTEGRACIÓN COMUNAL Y COMUNITARIO SICC </t>
  </si>
  <si>
    <t>5.21.103.136.P346</t>
  </si>
  <si>
    <t>Inversiones fortalecimiento de los organismos comunales del Departamento del Quindío.</t>
  </si>
  <si>
    <t>5.21.103.136.P347</t>
  </si>
  <si>
    <t>5.21.103.136.P349</t>
  </si>
  <si>
    <t>5.21.103.136.P350</t>
  </si>
  <si>
    <t>1.2.37.22</t>
  </si>
  <si>
    <t xml:space="preserve">UNA RAZÓN MÁS PARA SONREIR </t>
  </si>
  <si>
    <t>1.2.37.22. P.69</t>
  </si>
  <si>
    <t>Diseño e implementación de programas para la prevención y reducción del consumo de sustancias psicoactivas  en el Departamento del Quindío.</t>
  </si>
  <si>
    <t>1.6.51.45</t>
  </si>
  <si>
    <t>MANOS A LA OBRA MUJER</t>
  </si>
  <si>
    <t>1.6.51.45.P.111</t>
  </si>
  <si>
    <t>Difusión de la política pública de equidad de género en el Quindío.</t>
  </si>
  <si>
    <t>1.6.51.46</t>
  </si>
  <si>
    <t>MUJER RURAL</t>
  </si>
  <si>
    <t>1.6.51.46.P112</t>
  </si>
  <si>
    <t>Apoyo a programas que generen oportunidades a las mujeres rurales de todo el Departamento del Quindío.</t>
  </si>
  <si>
    <t>1.6.51.46.P113</t>
  </si>
  <si>
    <t>1.6.51.47</t>
  </si>
  <si>
    <t>PREVINIENDO Y ATENDIENDO LA VIOLENCIA DE GENERO</t>
  </si>
  <si>
    <t>1.6.51.47.P.114</t>
  </si>
  <si>
    <t>Prevención y atención integral a las mujeres víctimas de la violencia en todo el Departamento del Quindío.</t>
  </si>
  <si>
    <t>1.6.51.47.P.115</t>
  </si>
  <si>
    <t>1.6.51.48</t>
  </si>
  <si>
    <t>MÁS MUJERES PARTICIPANDO</t>
  </si>
  <si>
    <t>1.6.51.48.P.116</t>
  </si>
  <si>
    <t>Apoyo a los consejos de mujeres en todo el Departamento del Quindío.</t>
  </si>
  <si>
    <t>1.7.60.49</t>
  </si>
  <si>
    <t>RESGUARDO EN DESARROLLO</t>
  </si>
  <si>
    <t>1.7.60.49.P.118</t>
  </si>
  <si>
    <t>Apoyo y asistencia integral a la población indígena DACHI AGORE DRUA del municipio de Calarcá del Departamento del Quindío.</t>
  </si>
  <si>
    <t>1.7.60.50</t>
  </si>
  <si>
    <t>CABILDOS EN DESARROLLO</t>
  </si>
  <si>
    <t>Apoyo y fortalecimiento a la población Indígena del Departamento del Quindío.</t>
  </si>
  <si>
    <t>1.7.60.50.P.120</t>
  </si>
  <si>
    <t>1.7.61.52</t>
  </si>
  <si>
    <t>RECONOCIENDO NUESTRA POBLACIÓN AFRO</t>
  </si>
  <si>
    <t>Difusión para la caracterización y creación de un sistema de información para AFRODESCENDIENTE en el Departamento del Quindío.</t>
  </si>
  <si>
    <t>1.7.61.52.P.122</t>
  </si>
  <si>
    <t>1.7.61.53</t>
  </si>
  <si>
    <t>AFROS UNIDOS POR EL DESARROLLO</t>
  </si>
  <si>
    <t>1.7.61.53.P.123</t>
  </si>
  <si>
    <t>Apoyo y formación en procesos productivos, culturales que tienen como propósito el rescate de la tradición y la cultura en el Departamento del Quindío.</t>
  </si>
  <si>
    <t>1.7.61.53.P.124</t>
  </si>
  <si>
    <t>1.7.61.53.P.125</t>
  </si>
  <si>
    <t>1.7.61.53.P.126</t>
  </si>
  <si>
    <t>1.7.62.54</t>
  </si>
  <si>
    <t>HACIA UNA POLÍTICA PÚBLICA SIN LÍMITES</t>
  </si>
  <si>
    <t>1.7.62.54.P.127</t>
  </si>
  <si>
    <t>Asistencia y apoyo a la población con discapacidad en el Departamento del Quindío.</t>
  </si>
  <si>
    <t>1.7.62.54.P.128</t>
  </si>
  <si>
    <t>1.7.62.54.P.130</t>
  </si>
  <si>
    <t>1.7.62.55</t>
  </si>
  <si>
    <t>FAMILIAS SIN LÍMITES</t>
  </si>
  <si>
    <t>1.7.62.55.P.131</t>
  </si>
  <si>
    <t>Implementación de un programa de rehabilitación basado en comunidad, en el Departamento del Quindío.</t>
  </si>
  <si>
    <t>1.7.62.55.P.132</t>
  </si>
  <si>
    <t>1.9.64.59</t>
  </si>
  <si>
    <t>TODOS PARTICIPANDO</t>
  </si>
  <si>
    <t>Asistencia y participación de niños, niñas y adolescentes en los  Consejos de Política Social en todo el Departamento del Quindío.</t>
  </si>
  <si>
    <t>1.9.64.59.P.142</t>
  </si>
  <si>
    <t>1.9.64.60</t>
  </si>
  <si>
    <t>NINGUNO MALTRATADO, ABUSADO O VÍCTIMA DEL CONFLICTO INTERNO GENERADO POR GRUPOS AL MARGEN DE LA LEY</t>
  </si>
  <si>
    <t>1.9.64.60.P.143</t>
  </si>
  <si>
    <t>Apoyo en la Prevención , disminucion del maltrato y abuso sexual en niños, niñas y adolescentes en el Departamento del Quindío.</t>
  </si>
  <si>
    <t>1.9.64.60.P.144</t>
  </si>
  <si>
    <t>1.9.64.60.P.145</t>
  </si>
  <si>
    <t>1.9.64.60.P.146</t>
  </si>
  <si>
    <t>1.9.64.60.P.147</t>
  </si>
  <si>
    <t>1.9.64.61</t>
  </si>
  <si>
    <t>NINGUNO EN ACTIVIDAD PERJUDICIAL</t>
  </si>
  <si>
    <t>1.9.64.61.P.148</t>
  </si>
  <si>
    <t xml:space="preserve">Apoyo a la disminución de niños, niñas y adolescentes entre 0 y 17 años explotados laboral y sexualmente en el Departamento del Quindío. </t>
  </si>
  <si>
    <t>1.9.64.61.P.149</t>
  </si>
  <si>
    <t>1.9.64.61.P.152</t>
  </si>
  <si>
    <t>1.9.64.61.P.153</t>
  </si>
  <si>
    <t>1.9.64.61.P.154</t>
  </si>
  <si>
    <t>1.9.64.61.P.155</t>
  </si>
  <si>
    <t>1.9.64.62</t>
  </si>
  <si>
    <t>ADOLESCENTES ACUSADOS DE VIOLAR LA LEY PENAL CON SU DEBIDO PROCESO</t>
  </si>
  <si>
    <t>1.9.64.62.P.156</t>
  </si>
  <si>
    <t>Apoyo a las acciones interinstitucionales orientadas a prevenir y disminuir los altos índices de menores infractores del Departamento del Quindío.</t>
  </si>
  <si>
    <t>1.9.64.62.P.157</t>
  </si>
  <si>
    <t>1.9.64.62.P.158</t>
  </si>
  <si>
    <t>1.9.64.63</t>
  </si>
  <si>
    <t>POLÍTICA PÚBLICA DE INFANCIA Y ADOLESCENCIA</t>
  </si>
  <si>
    <t>1.9.64.63.P.159</t>
  </si>
  <si>
    <t>Divulgación de la política pública de infancia adolescencia en el Quindío.</t>
  </si>
  <si>
    <t>1.9.64.63.P.160</t>
  </si>
  <si>
    <t>1.9.69.64</t>
  </si>
  <si>
    <t>POLÍTICA PÚBLICA DE JUVENTUD</t>
  </si>
  <si>
    <t>1.9.69.64.P.161</t>
  </si>
  <si>
    <t>Formulación e implementación de la política pública de Juventud, en el Departamento del Quindío.</t>
  </si>
  <si>
    <t>1.9.69.65</t>
  </si>
  <si>
    <t>ACCIÓN JOVEN</t>
  </si>
  <si>
    <t>1.9.69.65.P.162</t>
  </si>
  <si>
    <t>Implementación de estrategias de promoción y participación de la juventud en el Departamento del Quindío.</t>
  </si>
  <si>
    <t>1.9.69.65.P.163</t>
  </si>
  <si>
    <t>1.9.69.65.P.165</t>
  </si>
  <si>
    <t>1.9.69.65.P.164</t>
  </si>
  <si>
    <t>1.9.69.66</t>
  </si>
  <si>
    <t>EDUK ZONA Q   “+ PILOS + INNOVACIÓN”</t>
  </si>
  <si>
    <t>Apoyo a programas y proyectos de ciencia, tecnología e innovación en el Departamento del Quindío.</t>
  </si>
  <si>
    <t>1.9.69.66.P.167</t>
  </si>
  <si>
    <t>1.9.69.66.P.168</t>
  </si>
  <si>
    <t>1.9.69.67</t>
  </si>
  <si>
    <t>SALUD JOVEN</t>
  </si>
  <si>
    <t>1.9.69.67.P.169</t>
  </si>
  <si>
    <t>Apoyo a la promoción de espacios y estilos de vida saludables para jóvenes en el Departamento del Quindío.</t>
  </si>
  <si>
    <t>1.9.69.68</t>
  </si>
  <si>
    <t>SEX TÚ MISMO</t>
  </si>
  <si>
    <t>1.9.69.68.P.170</t>
  </si>
  <si>
    <t>Apoyo a la población LGBTI del Departamento del Quindío.</t>
  </si>
  <si>
    <t>1.9.69.68.P.171</t>
  </si>
  <si>
    <t>1.9.70.69</t>
  </si>
  <si>
    <t>NINGUNO SIN FAMILIA</t>
  </si>
  <si>
    <t>1.9.70.69.P.172</t>
  </si>
  <si>
    <t>Apoyo y fortalecimiento con los programas del centro de atención integral a las familias del Departamento del Quindío.</t>
  </si>
  <si>
    <t>1.9.70.69.P.173</t>
  </si>
  <si>
    <t>1.9.70.70</t>
  </si>
  <si>
    <t>MI VIEJO TAMBIEN CUENTA</t>
  </si>
  <si>
    <t>1.9.70.70.P.174</t>
  </si>
  <si>
    <t>Apoyo y bienestar integral a las personas mayores del Departamento del Quindío.</t>
  </si>
  <si>
    <t>1.9.70.70.P.175</t>
  </si>
  <si>
    <t>1.10.71.71</t>
  </si>
  <si>
    <t>PREVENCIÓN DE LA MIGRACIÓN DESORDENADA</t>
  </si>
  <si>
    <t>1.10.71.71.P.176</t>
  </si>
  <si>
    <t>Implementación del plan de acompañamiento al Ciudadano Migrante, (el que sale y el que retorna) del Departamento del Quindío.</t>
  </si>
  <si>
    <t>1.10.71.72</t>
  </si>
  <si>
    <t>MIGRACIÓN LABORAL TEMPORAL Y CIRCULAR</t>
  </si>
  <si>
    <t>1.10.71.72.P.177</t>
  </si>
  <si>
    <t>Implementación del plan de acompañamiento para el empleo en el exterior, en escenarios corresponsables de cooperación en el Departamento del Quindío.</t>
  </si>
  <si>
    <t>3.16.86.98</t>
  </si>
  <si>
    <t>GESTIÓN PARA EL DESARROLLO TERRITORIAL</t>
  </si>
  <si>
    <t>3.16.86.98.P.247</t>
  </si>
  <si>
    <t>Gestión para el Desarrollo Territorial del Departamento del Quindío.</t>
  </si>
  <si>
    <t>3.16.86.98.P.248</t>
  </si>
  <si>
    <t>3.16.86.98.P.249</t>
  </si>
  <si>
    <t>3.16.86.98.P.250</t>
  </si>
  <si>
    <t>3.16.86.98.P.253</t>
  </si>
  <si>
    <t>Fortalecimiento al Observatorio Económico y Social del Departamento del Quindío.</t>
  </si>
  <si>
    <t>3.16.86.99</t>
  </si>
  <si>
    <t>GESTIÓN CARTOGRÁFICA DEPARTAMENTAL Y MUNICIPAL.</t>
  </si>
  <si>
    <t>3.16.86.99.P.254</t>
  </si>
  <si>
    <t>3.16.86.100</t>
  </si>
  <si>
    <t>EL PAISAJE CULTURAL CAFETERO EN EL ORDENAMIENTO TERRITORIAL.</t>
  </si>
  <si>
    <t>3.16.86.100.P.256</t>
  </si>
  <si>
    <t>4.18.96.121</t>
  </si>
  <si>
    <t>COMPONENTE AMBIENTAL EN EL ORDENAMIENTO TERRITORIAL DE LOS SECTORES PRODUCTIVOS.</t>
  </si>
  <si>
    <t>4.18.96.121.P.302</t>
  </si>
  <si>
    <t>5.20.99.129</t>
  </si>
  <si>
    <t>GESTIÓN DE CALIDAD</t>
  </si>
  <si>
    <t>5.20.99.129.P.321</t>
  </si>
  <si>
    <t>Mejoramiento al sistema de gestión de calidad en la Gobernación del Quindío.</t>
  </si>
  <si>
    <t>5.20.99.129.P.322</t>
  </si>
  <si>
    <t>5.20.101.131</t>
  </si>
  <si>
    <t>CASA DELEGADA ENLACE QUINDIANO</t>
  </si>
  <si>
    <t>5.20.101.131.P.327</t>
  </si>
  <si>
    <t>Implementación Casa Delegada como enlace Quindiano Quindío.</t>
  </si>
  <si>
    <t>5.20.101.131.P.328</t>
  </si>
  <si>
    <t>5.20.101.132</t>
  </si>
  <si>
    <t>SISTEMAS DE INFORMACIÓN PARA LA GESTIÓN</t>
  </si>
  <si>
    <t>5.20.101.132.P.330</t>
  </si>
  <si>
    <t xml:space="preserve">Fortalecimiento a los sistemas de información geográfica del Departamento de Quindío. </t>
  </si>
  <si>
    <t>5.20.101.132.P.331</t>
  </si>
  <si>
    <t>Mejoramiento del índice de calidad de vida a la población más vulnerable en el sistema de información (SISBEN), en el Departamento del Quindío.</t>
  </si>
  <si>
    <t>5.20.101.133</t>
  </si>
  <si>
    <t>COOPERACIÓN INTERNACIONAL Y GESTIÓN DE PROYECTOS</t>
  </si>
  <si>
    <t>5.20.101.133.P.333</t>
  </si>
  <si>
    <t>Implementación Sistema de Cooperación Internacional y gestión de proyectos Quindío.</t>
  </si>
  <si>
    <t>5.20.101.133.P.334</t>
  </si>
  <si>
    <t>5.20.101.134</t>
  </si>
  <si>
    <t>LA PLANEACIÓN ORIENTADA A RESULTADOS</t>
  </si>
  <si>
    <t>5.20.101.134.P.336</t>
  </si>
  <si>
    <t>Asistencia a los Entes Territoriales, para un mejor desempeño en la inversión pública, en el Departamento del Quindío.</t>
  </si>
  <si>
    <t>5.20.101.134.P.329</t>
  </si>
  <si>
    <t>Fortalecimiento de la capacidad de formulación y gestión de proyectos en el Departamento del Quindío.</t>
  </si>
  <si>
    <t>5.20.101.134.P.337</t>
  </si>
  <si>
    <t>5.20.101.134.P.338</t>
  </si>
  <si>
    <t>Asistencia al Consejo Territorial de Planeación del Departamento del Quindío.</t>
  </si>
  <si>
    <t>3.17.87.101</t>
  </si>
  <si>
    <t>VÍAS MANTENIDAS Y MEJORADAS PARA EL PROGRESO</t>
  </si>
  <si>
    <t>3.17.87.101.P.257</t>
  </si>
  <si>
    <t xml:space="preserve">
Aplicación del Plan Vial Departamental en el Departamento del Quindío.
</t>
  </si>
  <si>
    <t>3.17.87.101.P.258</t>
  </si>
  <si>
    <t>3.17.87.101.P.259</t>
  </si>
  <si>
    <t>3.17.87.101.P.260</t>
  </si>
  <si>
    <t>3.17.87.101.P.262</t>
  </si>
  <si>
    <t>3.17.87.101.P.263</t>
  </si>
  <si>
    <t>3.17.88.102</t>
  </si>
  <si>
    <t>GESTOR PDA – PLAN DEPARTAMENTAL DE AGUAS</t>
  </si>
  <si>
    <t>3.17.88.102.P.264</t>
  </si>
  <si>
    <t xml:space="preserve">Implementación de acciones para el desarrollo del Plan Departamental de Aguas del Departamento del Quindío. </t>
  </si>
  <si>
    <t>3.17.88.103</t>
  </si>
  <si>
    <t>AGUA POTABLE</t>
  </si>
  <si>
    <t>3.17.88.103.P.265</t>
  </si>
  <si>
    <t xml:space="preserve">Construcción y mejoramiento de la infraestructura de agua potable del Departamento del Quindío. </t>
  </si>
  <si>
    <t>3.17.88.103.P.266</t>
  </si>
  <si>
    <t>3.17.88.103.P.267</t>
  </si>
  <si>
    <t>3.17.88.104</t>
  </si>
  <si>
    <t>OBJETIVOS DE CALIDAD PARA EL SANEAMIENTO BÁSICO</t>
  </si>
  <si>
    <t>3.17.88.104.P.268</t>
  </si>
  <si>
    <t>3.17.88.104.P.269</t>
  </si>
  <si>
    <t>3.17.88.104.P.270</t>
  </si>
  <si>
    <t>3.17.88.104.P.271</t>
  </si>
  <si>
    <t>3.17.88.104.P.272</t>
  </si>
  <si>
    <t>3.17.88.104.P.273</t>
  </si>
  <si>
    <t>3.17.88.105</t>
  </si>
  <si>
    <t>USO EFICIENTE DEL AGUA</t>
  </si>
  <si>
    <t>3.17.88.105.P.274</t>
  </si>
  <si>
    <t>Construcción y mejoramiento de los Sistemas de Acueducto en el Departamento del Quindío.</t>
  </si>
  <si>
    <t>3.17.88.106</t>
  </si>
  <si>
    <t xml:space="preserve">TRANSFORMACIÓN EMPRESARIAL </t>
  </si>
  <si>
    <t>3.17.88.106.P.275</t>
  </si>
  <si>
    <t>Fortalecimiento de las empresas prestadoras de Servicios Públicos Domiciliarios del Departamento del Quindío.</t>
  </si>
  <si>
    <t>3.17.92.109</t>
  </si>
  <si>
    <t xml:space="preserve">INFRAESTRUCTURA FÍSICA DE LAS INSTITUCIONES EDUCATIVAS MANTENIDA Y REHABILITADA </t>
  </si>
  <si>
    <t>3.17.92.109.P.282</t>
  </si>
  <si>
    <t>3.17.43.108.P.283</t>
  </si>
  <si>
    <t>3.17.92.111</t>
  </si>
  <si>
    <t>INFRESTRUCTURA FISICA DE LOS EQUIPAMIENTOS Y/0 ESPACIOS PARA EL DESARROLLO TURISTICO Y CULTURAL</t>
  </si>
  <si>
    <t>3.17.92.111.P.287</t>
  </si>
  <si>
    <t>Construcción, mejoramiento y/o rehabilitación de los Equipamientos Colectivos para el desarrollo cultural y/o turístico en el Departamento del Quindío.</t>
  </si>
  <si>
    <t>3.17.92.111.P.289</t>
  </si>
  <si>
    <t>3.17.92.111.P.290</t>
  </si>
  <si>
    <t>3.17.92.112</t>
  </si>
  <si>
    <t>ESTUDIOS, DISEÑOS, ASESORÍAS, APOYO LÓGISTICO, TÉCNICO Y ADMINISTRATIVO DE LA INFRAESTRUCTURA PÚBLICA PARA EL DESARROLLO</t>
  </si>
  <si>
    <t>3.17.92.112.P.291</t>
  </si>
  <si>
    <t xml:space="preserve">Estudios, diseños, asesorías, apoyo técnico y administrativo, de la infraestructura pública, para el desarrollo del Departamento del Quindío. </t>
  </si>
  <si>
    <t>3.17.92.113</t>
  </si>
  <si>
    <t>SANEAMIENTO BÁSICO</t>
  </si>
  <si>
    <t>3.17.92.113.P.292</t>
  </si>
  <si>
    <t>3.17.92.142</t>
  </si>
  <si>
    <t>INFRAESTRUCTURA DE LOS ESCENARIOS DEPORTIVOS Y RECREATIVOS MANTENIDA Y REHABILITADA.</t>
  </si>
  <si>
    <t>3.17.92.142.P.284</t>
  </si>
  <si>
    <t xml:space="preserve">Mejoramiento y/o rehabilitación de Escenarios Deportivos y recreativos de todo el Departamento del Quindío. </t>
  </si>
  <si>
    <t>2.11.72.73</t>
  </si>
  <si>
    <t>PLANEACIÓN TERRITORIAL PARA EL DESARROLLO RURAL</t>
  </si>
  <si>
    <t xml:space="preserve">Fortalecimiento de la  Planeación Territorial  del desarrollo  rural  en el Departamento del Quindío.                         </t>
  </si>
  <si>
    <t>2.11.72.73.P.179</t>
  </si>
  <si>
    <t>2.11.72.73.P.180</t>
  </si>
  <si>
    <t>2.11.72.73.P.181</t>
  </si>
  <si>
    <t>2.11.72.73.P.182</t>
  </si>
  <si>
    <t>2.11.72.73.P.183</t>
  </si>
  <si>
    <t>2.11.72.74</t>
  </si>
  <si>
    <t xml:space="preserve"> COMPETITIVIDAD RURAL </t>
  </si>
  <si>
    <t>2.11.72.74.P.185</t>
  </si>
  <si>
    <t>Mejoramiento de la competitividad rural Departamento del Quindío.</t>
  </si>
  <si>
    <t>2.11.72.74.P.186</t>
  </si>
  <si>
    <t>2.11.72.74.P.187</t>
  </si>
  <si>
    <t>2.11.72.75</t>
  </si>
  <si>
    <t xml:space="preserve"> PRODUCCIÓN AGROPECUARIA SOSTENIBLE </t>
  </si>
  <si>
    <t>2.11.72.75.P.190</t>
  </si>
  <si>
    <t xml:space="preserve">Mejoramiento de la producción agropecuaria sostenible, en el Departamento del Quindío. </t>
  </si>
  <si>
    <t>2.11.72.75.P.191</t>
  </si>
  <si>
    <t>2.11.72.75.P.192</t>
  </si>
  <si>
    <t>2.11.72.76</t>
  </si>
  <si>
    <t>SEGURIDAD ALIMENTARIA</t>
  </si>
  <si>
    <t>2.11.72.76.P.193</t>
  </si>
  <si>
    <t xml:space="preserve">Fortalecimiento a programas de seguridad alimentaria en el Departamento del Quindío. </t>
  </si>
  <si>
    <t>2.11.72.76.P.194</t>
  </si>
  <si>
    <t>2.11.72.76.P.195</t>
  </si>
  <si>
    <t>2.11.73.77</t>
  </si>
  <si>
    <t xml:space="preserve">COMPETITIVIDAD DE LA ACTIVIDAD CAFETERA </t>
  </si>
  <si>
    <t>2.11.73.77.P.196</t>
  </si>
  <si>
    <t xml:space="preserve">Mejoramiento de la competitividad de la actividad cafetera, en el Departamento del Quindío. </t>
  </si>
  <si>
    <t>2.11.73.77.P.197</t>
  </si>
  <si>
    <t>2.11.73.77.P.198</t>
  </si>
  <si>
    <t>2.11.73.78</t>
  </si>
  <si>
    <t>SOSTENIBILIDAD PRODUCTIVA Y AMBIENTAL DEL PCC</t>
  </si>
  <si>
    <t>2.11.73.78.P.199</t>
  </si>
  <si>
    <t>Fortalecimiento a la sostenibilidad productiva y ambiental del paisaje cultural cafetero en el departamento del Quindío.</t>
  </si>
  <si>
    <t>2.11.73.78.P.200</t>
  </si>
  <si>
    <t>4.18.94.114</t>
  </si>
  <si>
    <t>GESTIÓN DEL RECURSO HÍDRICO</t>
  </si>
  <si>
    <t>4.18.94.114.P.293</t>
  </si>
  <si>
    <t>Aplicación de mecanismos de gestión del recurso hídrico en el Departamento del Quindío.</t>
  </si>
  <si>
    <t>4.18.94.115</t>
  </si>
  <si>
    <t xml:space="preserve">AREAS EN CONSERVACIÓN CON PLAN DE MANEJO APROBADO EN EJECUCIÓN. </t>
  </si>
  <si>
    <t>4.18.94.115.P.294</t>
  </si>
  <si>
    <t>Aplicación de mecanismos de protección ambiental en el Departamento del Quindío.</t>
  </si>
  <si>
    <t>4.18.95.116</t>
  </si>
  <si>
    <t>ÁREAS PROTEGIDAS Y ÁREAS EN CONSERVACIÓN CON GUIANZA AMBIENTAL Y SENDEROS ECOLÓGICOS HABILITADOS.</t>
  </si>
  <si>
    <t>4.18.95.116.P.295</t>
  </si>
  <si>
    <t>Protección de áreas en conservación en el Departamento del Quindío.</t>
  </si>
  <si>
    <t>4.18.95.117</t>
  </si>
  <si>
    <t xml:space="preserve">EDUCACIÓN AMBIENTAL EN ÁREAS PROTEGIDAS (SIDAP Y RESNATUR). </t>
  </si>
  <si>
    <t>4.18.95.117.P.296</t>
  </si>
  <si>
    <t>Implementación procesos de Educación Ambiental en el Departamento del Quindío.</t>
  </si>
  <si>
    <t>4.18.95.117.P.297</t>
  </si>
  <si>
    <t>4.18.95.118</t>
  </si>
  <si>
    <t>ASISTENCIA TÉCNICA AL SECTOR EDUCATIVO PARA IMPLEMENTACIÓN DEL COMPONENTE AMBIENTAL EN LOS PEI; PROGRAMAS EDUCATIVOS INSTITUCIONALES.</t>
  </si>
  <si>
    <t>4.18.95.118.P.298</t>
  </si>
  <si>
    <t xml:space="preserve">Apoyo al sector educativo para la implementación del componente ambiental en los PEI en el Departamento del Quindío. </t>
  </si>
  <si>
    <t>4.18.96.119</t>
  </si>
  <si>
    <t>DISEÑO DE PROGRAMAS DE BUENAS PRÁCTICAS AMBIENTALES</t>
  </si>
  <si>
    <t>4.18.96.119.P.299</t>
  </si>
  <si>
    <t xml:space="preserve">Diseño de buenas prácticas ambientales. </t>
  </si>
  <si>
    <t>4.18.96.120</t>
  </si>
  <si>
    <t>PRODUCCIÓN LIMPIA Y SOSTENIBLE</t>
  </si>
  <si>
    <t>4.18.96.120.P.300</t>
  </si>
  <si>
    <t xml:space="preserve">Apoyo a acuerdos de producción limpia y sostenible, en el sector productivo del Departamento del Quindío </t>
  </si>
  <si>
    <t>4.18.96.120.P.301</t>
  </si>
  <si>
    <t>4.18.96.122</t>
  </si>
  <si>
    <t>PREVENCIÓN Y MITIGACIÓN DE IMPACTOS AMBIENTALES POR ACTIVIDADES ANTRÓPICAS</t>
  </si>
  <si>
    <t>4.18.96.122.P.303</t>
  </si>
  <si>
    <t xml:space="preserve">Implementación de la valoración de impactos ambientales, en los sectores productivos en los POT´s Municipales del Quindío. </t>
  </si>
  <si>
    <t>4.19.98.126</t>
  </si>
  <si>
    <t>MANEJO Y GESTIÓN SUSTENTABLE DEL PAISAJE</t>
  </si>
  <si>
    <t>4.19.98.126.P.315</t>
  </si>
  <si>
    <t>Apoyo al manejo y gestión sustentable del paisaje  Departamento del Quindío.</t>
  </si>
  <si>
    <t>4.19.98.126.P.316</t>
  </si>
  <si>
    <t>4.19.98.126.P.317</t>
  </si>
  <si>
    <t>4.19.98.126.P.318</t>
  </si>
  <si>
    <t>2.12.74.79</t>
  </si>
  <si>
    <t>EMPRENDIMIENTO REGIONAL Y SUPERACIÓN DE LA POBREZA</t>
  </si>
  <si>
    <t>2.12.74.79.P.201</t>
  </si>
  <si>
    <t>Mejoramiento del nivel de ingresos en la población con alto grado de vulnerabilidad en el Departamento del Quindío.</t>
  </si>
  <si>
    <t>2.12.74.79.P.202</t>
  </si>
  <si>
    <t>2.12.74.79.P.203</t>
  </si>
  <si>
    <t>2.12.74.79.P.204</t>
  </si>
  <si>
    <t>2.12.74.79.P.205</t>
  </si>
  <si>
    <t>2.12.74.80</t>
  </si>
  <si>
    <t>EMPRENDIMIENTO Y CAPACIDADES ESPECIALES</t>
  </si>
  <si>
    <t>2.12.74.80.P.206</t>
  </si>
  <si>
    <t>Mejoramiento de las unidades productivas de la población con discapacidad para la generación de ingresos en El Departamento del Quindío.</t>
  </si>
  <si>
    <t>2.12.74.81</t>
  </si>
  <si>
    <t>ZONA Q GARANTIA DEL RETORNO</t>
  </si>
  <si>
    <t>2.12.74.81.P.207</t>
  </si>
  <si>
    <t>Apoyo al retorno de los colombianos que viven en el exterior y optimización de las remesas en el Todo El Departamento del Quindío.</t>
  </si>
  <si>
    <t>2.13.78.82</t>
  </si>
  <si>
    <t>FORTALECIMIENTO EMPRESARIAL Y GREMIAL</t>
  </si>
  <si>
    <t>2.13.78.82.P.208</t>
  </si>
  <si>
    <t>Fortalecimiento de las empresas y gremios del Departamento del Quindío.</t>
  </si>
  <si>
    <t>2.13.78.82.P.209</t>
  </si>
  <si>
    <t>2.13.78.82.P.210</t>
  </si>
  <si>
    <t>2.13.78.82.P.211</t>
  </si>
  <si>
    <t>2.13.78.82.P.214</t>
  </si>
  <si>
    <t>2.13.78.82.P.213</t>
  </si>
  <si>
    <t>2.13.78.82.P.212</t>
  </si>
  <si>
    <t>2.13.78.82.P.215</t>
  </si>
  <si>
    <t>INSTITUCIONES PARA LA COMPETITIVIDAD</t>
  </si>
  <si>
    <t>Fortalecimiento institucional para la competitividad y la innovación Todo El Departamento, Quindio, Occidente</t>
  </si>
  <si>
    <t>2.13.80.84</t>
  </si>
  <si>
    <t>ESTRATEGIA EXPORTADORA TERRITORIAL.</t>
  </si>
  <si>
    <t>2.13.80.84.P.220</t>
  </si>
  <si>
    <t>Implementación de Estrategias de exportaciones para el Departamento del Quindío.</t>
  </si>
  <si>
    <t>2.13.80.84.P.222</t>
  </si>
  <si>
    <t>2.13.80.84.P.221</t>
  </si>
  <si>
    <t>2.13.80.85</t>
  </si>
  <si>
    <t xml:space="preserve">PROMOCIÓN DE LA INVERSIÓN </t>
  </si>
  <si>
    <t>2.13.80.85.P.223</t>
  </si>
  <si>
    <t>Implementación del Plan de Marketing Territorial.</t>
  </si>
  <si>
    <t>2.13.80.85.P.224</t>
  </si>
  <si>
    <t>2.14.81.86</t>
  </si>
  <si>
    <t xml:space="preserve">POSICIONAMIENTO TURÍSTICO TERRITORIAL </t>
  </si>
  <si>
    <t>2.14.81.86.P.225</t>
  </si>
  <si>
    <t>Fortalecimiento de la promoción del destino a nivel nacional e internacional en Todo El Departamento, Quindio, Occidente.</t>
  </si>
  <si>
    <t>2.14.81.87</t>
  </si>
  <si>
    <t>ECOSISTEMA PARA LA PRODUCTIVIDAD, LA INNOVACIÓN Y EL EMPRENDIMIENTO</t>
  </si>
  <si>
    <t>2.14.81.86.P.226</t>
  </si>
  <si>
    <t>Consolidación de productos turísticos en Todo El Departamento, Quindío, Occidente.</t>
  </si>
  <si>
    <t>2.14.81.88</t>
  </si>
  <si>
    <t xml:space="preserve">TECNOLOGÍA PARA LA TOMA DE DECISIONES Y COMPETITIVIDAD TURÍSTICA. </t>
  </si>
  <si>
    <t>2.14.81.88.P.227</t>
  </si>
  <si>
    <t>Implementación de procesos de tecnología de la información y comunicación, en todo el Departamento, Quindío, Occidente.</t>
  </si>
  <si>
    <t>2.14.81.88.P.228</t>
  </si>
  <si>
    <t>2.14.81.90</t>
  </si>
  <si>
    <t>EL PAISAJE CULTURAL CAFETERO COMO HERRAMIENTA DE MARKETING TERRITORIAL</t>
  </si>
  <si>
    <t>2.14.81.90.P.230</t>
  </si>
  <si>
    <t>Implementación estrategias de marketing territorial en los municipios que promuevan la sustentabilidad del Paisaje Cultural Cafetero Quindío, Occidente.</t>
  </si>
  <si>
    <t>2.14.82.91</t>
  </si>
  <si>
    <t>QUINDÍO UN ECOSISTEMA DIGITAL</t>
  </si>
  <si>
    <t>2.14.82.91.P.231</t>
  </si>
  <si>
    <t>Asistencia a empresas del sector turístico en procesos de calidad en Todo El Departamento, Quindío, Occidente</t>
  </si>
  <si>
    <t>2.14.83.92</t>
  </si>
  <si>
    <t>FORTALECIMIENTO DE ESQUEMAS COLABORATIVOS DE LAS EMPRESAS DEL SECTOR TURISMO.</t>
  </si>
  <si>
    <t>2.14.83.92.P232</t>
  </si>
  <si>
    <t>Fortalecimiento del encadenamiento empresarial turístico Todo El Departamento, Quindío, Occidente.</t>
  </si>
  <si>
    <t>2.14.83.92.P233</t>
  </si>
  <si>
    <t>2.14.83.92.P234</t>
  </si>
  <si>
    <t>2.14.83.92.P235</t>
  </si>
  <si>
    <t>2.14.83.93</t>
  </si>
  <si>
    <t>TURISMO SUSTENTABLE.</t>
  </si>
  <si>
    <t>2.14.83.93.P236</t>
  </si>
  <si>
    <t>Apoyo a actividades en las diferentes modalidades del turismo en Todo El Departamento, Quindío, Occidente.</t>
  </si>
  <si>
    <t>2.14.83.93.P237</t>
  </si>
  <si>
    <t>5.22.106.139</t>
  </si>
  <si>
    <t>DOCE HORAS CON LA GOBERNADORA</t>
  </si>
  <si>
    <t>5.22.106.139.P357</t>
  </si>
  <si>
    <t>Divulgación de estrategias para garantizar el conocimiento y participación de la comunidad en los programas, proyectos, servicios y productos en el Departamento del Quindío.</t>
  </si>
  <si>
    <t>5.22.106.139.P358</t>
  </si>
  <si>
    <t>5.22.106.139.P359</t>
  </si>
  <si>
    <t>5.22.106.141</t>
  </si>
  <si>
    <t>TODOS PONEN</t>
  </si>
  <si>
    <t>5.22.106.141.P367</t>
  </si>
  <si>
    <t>Implementación de un programa de gestión de recursos de fuentes públicas, privadas, nacionales o internacionales, aunando esfuerzos instales, para el desarrollo de programas, proyectos o actividades que propendan al desarrollo en el departamento del Quindío.</t>
  </si>
  <si>
    <t>5.20.99.128</t>
  </si>
  <si>
    <t>GESTIÓN DOCUMENTAL</t>
  </si>
  <si>
    <t>5.20.99.128.P.320</t>
  </si>
  <si>
    <t>5.20.99.130</t>
  </si>
  <si>
    <t>MODERNIZACIÓN TECNOLÓGICA</t>
  </si>
  <si>
    <t>5.20.99.130.P.325</t>
  </si>
  <si>
    <t>Actualización de la infraestructura tecnológica de la Gobernación del Quindío.</t>
  </si>
  <si>
    <t>5.20.99.130.P.326</t>
  </si>
  <si>
    <t>5.20.99.130.P.323</t>
  </si>
  <si>
    <t>Apoyo a la sostenibilidad de las tecnologías de la información y comunicación de la Gobernación del Quindío.</t>
  </si>
  <si>
    <t>5.20.99.130.P.324</t>
  </si>
  <si>
    <t>5.22.106.140</t>
  </si>
  <si>
    <t>GESTIÓN DE LA CONTRATACIÓN E INVENTARIOS</t>
  </si>
  <si>
    <t>5.22.106.140.P.363</t>
  </si>
  <si>
    <t>Fortalecimiento de la gestión jurídica en el Departamento del Quindío.</t>
  </si>
  <si>
    <t>5.22.104.138</t>
  </si>
  <si>
    <t xml:space="preserve">SOSTENIBILIDAD  DE LOS PROCESOS DE FISCALIZACIÓN, LIQUIDACIÓN, CONTROL Y COBRANZA DE LOS TRIBUTOS </t>
  </si>
  <si>
    <t>5.22.104.138.P.354</t>
  </si>
  <si>
    <t>Mejoramiento de la sostenibilidad de los procesos de fiscalización liquidación control y cobranza de los tributos en el Departamento del Quindío.</t>
  </si>
  <si>
    <t>5.22.104.138.P.355</t>
  </si>
  <si>
    <t>5.22.106.140.P.360</t>
  </si>
  <si>
    <t>5.22.106.140.P.361</t>
  </si>
  <si>
    <t>5.22.106.140.P.362</t>
  </si>
  <si>
    <t>5.22.106.140. P.365</t>
  </si>
  <si>
    <t>1.2.6.11</t>
  </si>
  <si>
    <t>PROMOCIÓN Y CONTROL DE LA AFILIACIÓN AL SGSSS (RÉGIMEN CONTRIBUTIVO Y SUBSIDIADO)</t>
  </si>
  <si>
    <t>1.2.6.11.P.44</t>
  </si>
  <si>
    <t>Subsidio afiliación al régimen subsidiado del sistema general de seguridad social en salud en el Departamento del Quindío.</t>
  </si>
  <si>
    <t>1.2.6.11.P.45</t>
  </si>
  <si>
    <t>1.2.6.12</t>
  </si>
  <si>
    <t>MEJORAMIENTO DE LA ACCESIBILIDAD A LOS SERVICIOS DE SALUD</t>
  </si>
  <si>
    <t>1.2.6.12.P.46</t>
  </si>
  <si>
    <t xml:space="preserve">Población no afiliada al Sistema General de Seguridad Social en Salud </t>
  </si>
  <si>
    <t>1.2.6.12.P.47</t>
  </si>
  <si>
    <t>1.2.6.12.P.48</t>
  </si>
  <si>
    <t>1.2.6.13</t>
  </si>
  <si>
    <t>GESTIÓN, INSPECCIÓN, VIGILANCIA Y CONTROL DEL SISTEMA OBLIGATORIO DE GARANTÍA DE LA CALIDAD DE LA ATENCIÓN EN SALUD Y DE LA PRESTACIÓN DE SERVICIOS</t>
  </si>
  <si>
    <t>1.2.6.13.P.49</t>
  </si>
  <si>
    <t>Gestión y apoyo a la PRESTACION DE SERVICIOS DE SALUD en el Departamento del Quindío.</t>
  </si>
  <si>
    <t>1.2.6.13.P.50</t>
  </si>
  <si>
    <t>1.2.6.13.P.51</t>
  </si>
  <si>
    <t>1.2.6.13.P.369</t>
  </si>
  <si>
    <t>1.2.6.14</t>
  </si>
  <si>
    <t>SALUD SIN DIFERENCIAS</t>
  </si>
  <si>
    <t>1.2.6.14.P.52</t>
  </si>
  <si>
    <t>Fortalecimiento  de participación social y comunitaria de los grupos vulnerables en el departamento del Quindío</t>
  </si>
  <si>
    <t>1.2.6.15</t>
  </si>
  <si>
    <t>RED DE SERVICIOS DE SALUD EN ALERTA</t>
  </si>
  <si>
    <t>1.2.6.15.P.53</t>
  </si>
  <si>
    <t>Servicio de salud en alerta en el departamento del Quindío</t>
  </si>
  <si>
    <t>1.2.6.16</t>
  </si>
  <si>
    <t>FORTALECIMIENTO DE LA RED DE URGENCIAS</t>
  </si>
  <si>
    <t>1.2.6.16.P.54</t>
  </si>
  <si>
    <t>Fortalecimiento de la Red de Urgencias.</t>
  </si>
  <si>
    <t>1.2.9. 17</t>
  </si>
  <si>
    <t>PROMOCIÓN DE LA SALUD Y PREVENCIÓN DE LOS RIESGOS</t>
  </si>
  <si>
    <t>1.2.9.17.P.55</t>
  </si>
  <si>
    <t>1.2.9.17.P.56</t>
  </si>
  <si>
    <t>1.2.9.17.P.57</t>
  </si>
  <si>
    <t>1.2.9.17.P.58</t>
  </si>
  <si>
    <t>1.2.9.17.P.59</t>
  </si>
  <si>
    <t>1.2.9.17.P.60</t>
  </si>
  <si>
    <t>1.2.9.17.P.370</t>
  </si>
  <si>
    <t>1.2.9.17.P.371</t>
  </si>
  <si>
    <t>1.2.9.17.P.61</t>
  </si>
  <si>
    <t>Fortalecimiento de Estrategia de Gestion Integral, Vectores y Cambio Climatico</t>
  </si>
  <si>
    <t>1.2.9.18</t>
  </si>
  <si>
    <t>SEGURIDAD SANITARIA Y AMBIENTAL.</t>
  </si>
  <si>
    <t>1.2.9.18.P.62</t>
  </si>
  <si>
    <t>Control Salud Ambiental Departamento del Quindío.</t>
  </si>
  <si>
    <t>1.2.9.18.P.63</t>
  </si>
  <si>
    <t>1.2.9.18.P.64</t>
  </si>
  <si>
    <t>1.2.9.18.P.65</t>
  </si>
  <si>
    <t>1.2.9.19</t>
  </si>
  <si>
    <t>SEGURIDAD EN EL TRABAJO Y ENFERMEDADES DE ORIGEN LABORAL</t>
  </si>
  <si>
    <t>1.2.9.19.P.66</t>
  </si>
  <si>
    <t>Prevención vigilancia y control de eventos de origen laboral en el Departamento del Quindío.</t>
  </si>
  <si>
    <t>1.2.9.20</t>
  </si>
  <si>
    <t>PREVENCIÓN, VIGILANCIA Y CONTROL DE LOS RIESGOS PROFESIONALES</t>
  </si>
  <si>
    <t>1.2.9.20.P.67</t>
  </si>
  <si>
    <t>Prevención y vigilancia a los riesgos profesionales en el Departamento del Quindío.</t>
  </si>
  <si>
    <t>1.2.9.21</t>
  </si>
  <si>
    <t>GESTIÓN PARA EL DESARROLLO OPERATIVO Y FUNCIONAL DEL PLAN NACIONAL DE SALUD PÚBLICA</t>
  </si>
  <si>
    <t>1.2.9.21.P.68</t>
  </si>
  <si>
    <t>Asistencia atención a las personas y prioridades en Salud Publica en el Quindío.</t>
  </si>
  <si>
    <t>1.2.9.21.P.375</t>
  </si>
  <si>
    <t>Fortalecimiento de las actividades de vigilancia y control del Laboratorio de Salud Pública.</t>
  </si>
  <si>
    <t>1.2.9.21.P.376</t>
  </si>
  <si>
    <t>Fortalecimiento del sistema de vigilancia en Salud Publica en el Departamento del Quindío.</t>
  </si>
  <si>
    <t>1.2.37.22.P.69</t>
  </si>
  <si>
    <t>Fortalecimiento y promoción de la salud una razón más para sonreír en el departamento del Quindío</t>
  </si>
  <si>
    <t>1.2.37.23</t>
  </si>
  <si>
    <t>“TODO BIEN QUINDIANOS”</t>
  </si>
  <si>
    <t>1.2.37.23.P.70</t>
  </si>
  <si>
    <t>Fortalecimiento promoción de la salud y prevención primaria en Salud Mental en el Departamento del Quindío.</t>
  </si>
  <si>
    <t>1.2.37.23.P.377</t>
  </si>
  <si>
    <t>1.2.38.24</t>
  </si>
  <si>
    <t>SALUD CON EQUIDAD</t>
  </si>
  <si>
    <t>1.2.38.24.P.72</t>
  </si>
  <si>
    <t>Implementación de programas especiales en salud en el Departamento del Quindío.</t>
  </si>
  <si>
    <t>1.2.38.25</t>
  </si>
  <si>
    <t>NINGUNO SIN REGISTRO</t>
  </si>
  <si>
    <t>1.2.38.25.P.73</t>
  </si>
  <si>
    <t>Implementación de todos sumamos en el Quindío.</t>
  </si>
  <si>
    <t xml:space="preserve">Construcción y/o mejoramiento de la Infraestructura Educativa, de todo el Departamento del Quindío. </t>
  </si>
  <si>
    <t xml:space="preserve">INCLUSIÓN SOCIAL, RECONCILIACIÓN, DDHH, DIH </t>
  </si>
  <si>
    <t>Actualizaciòn de Inventarios de Bienes devolutivos del Ente Departamental del Quindìo.</t>
  </si>
  <si>
    <t>COMERCIO EXTERIOR ZONA Q</t>
  </si>
  <si>
    <t>ZONA Q DESTINO PARA LOS SENTIDOS</t>
  </si>
  <si>
    <t>SGP CSF (59)</t>
  </si>
  <si>
    <t>SGP SSF (60)</t>
  </si>
  <si>
    <t>R. Cedidas (58)</t>
  </si>
  <si>
    <t>1.3.39.27.P.78</t>
  </si>
  <si>
    <t>5.22.54.140.P.364</t>
  </si>
  <si>
    <t>ESAQUIN S.A .</t>
  </si>
  <si>
    <t>INVERSION INDIRECTA</t>
  </si>
  <si>
    <t>PROMOTORA DE VIVIENDA Y DESARROLLO DEL QUINDIO</t>
  </si>
  <si>
    <t>Actualización digitalización e indexación de las historias laborales  y la Contratación de la Gobernación del Quindío.</t>
  </si>
  <si>
    <t xml:space="preserve">TOTAL PLAN ANUAL DE INVERSIONES 2015 </t>
  </si>
  <si>
    <t>Control y Vigilancia en las Acciones de Intervencion Inherentes a la Salud Publica en el Quindio</t>
  </si>
  <si>
    <t>Apoyo operativo a la inversión social en Salud Humanizada en el Quindío.</t>
  </si>
  <si>
    <t>001-14</t>
  </si>
  <si>
    <t>002-14</t>
  </si>
  <si>
    <t>003-14</t>
  </si>
  <si>
    <t>004-14</t>
  </si>
  <si>
    <t>005-14</t>
  </si>
  <si>
    <t>006-14</t>
  </si>
  <si>
    <t>007-14</t>
  </si>
  <si>
    <t>008-14</t>
  </si>
  <si>
    <t>009-14</t>
  </si>
  <si>
    <t>010-14</t>
  </si>
  <si>
    <t>011-14</t>
  </si>
  <si>
    <t>012-14</t>
  </si>
  <si>
    <t>018-14</t>
  </si>
  <si>
    <t>020-14</t>
  </si>
  <si>
    <t>017-14</t>
  </si>
  <si>
    <t>016-14</t>
  </si>
  <si>
    <t>015-14</t>
  </si>
  <si>
    <t>014-14</t>
  </si>
  <si>
    <t>019-14</t>
  </si>
  <si>
    <t>013-14</t>
  </si>
  <si>
    <t>027-14</t>
  </si>
  <si>
    <t>023-14</t>
  </si>
  <si>
    <t>029-14</t>
  </si>
  <si>
    <t>025-14</t>
  </si>
  <si>
    <t>024-14</t>
  </si>
  <si>
    <t>021-14</t>
  </si>
  <si>
    <t>022-14</t>
  </si>
  <si>
    <t>026-14</t>
  </si>
  <si>
    <t>030-14</t>
  </si>
  <si>
    <t>031-14</t>
  </si>
  <si>
    <t>032-14</t>
  </si>
  <si>
    <t>033-14</t>
  </si>
  <si>
    <t>034-14</t>
  </si>
  <si>
    <t>035-14</t>
  </si>
  <si>
    <t>036-14</t>
  </si>
  <si>
    <t>037-14</t>
  </si>
  <si>
    <t>038-14</t>
  </si>
  <si>
    <t>039-14</t>
  </si>
  <si>
    <t>040-14</t>
  </si>
  <si>
    <t>041-14</t>
  </si>
  <si>
    <t>042-14</t>
  </si>
  <si>
    <t>043-14</t>
  </si>
  <si>
    <t>044-14</t>
  </si>
  <si>
    <t>045-14</t>
  </si>
  <si>
    <t>046-14</t>
  </si>
  <si>
    <t>047-14</t>
  </si>
  <si>
    <t>048-14</t>
  </si>
  <si>
    <t>049-14</t>
  </si>
  <si>
    <t>050-14</t>
  </si>
  <si>
    <t>051-14</t>
  </si>
  <si>
    <t>052-14</t>
  </si>
  <si>
    <t>053-14</t>
  </si>
  <si>
    <t>054-14</t>
  </si>
  <si>
    <t>055-14</t>
  </si>
  <si>
    <t>056-14</t>
  </si>
  <si>
    <t>062-14</t>
  </si>
  <si>
    <t>060-14</t>
  </si>
  <si>
    <t>061-14</t>
  </si>
  <si>
    <t>063-14</t>
  </si>
  <si>
    <t>065-14</t>
  </si>
  <si>
    <t>066-14</t>
  </si>
  <si>
    <t>067-14</t>
  </si>
  <si>
    <t>068-14</t>
  </si>
  <si>
    <t>069-14</t>
  </si>
  <si>
    <t>070-14</t>
  </si>
  <si>
    <t>071-14</t>
  </si>
  <si>
    <t>072-14</t>
  </si>
  <si>
    <t>073-14</t>
  </si>
  <si>
    <t>074-14</t>
  </si>
  <si>
    <t>075-14</t>
  </si>
  <si>
    <t>079-14</t>
  </si>
  <si>
    <t>080-14</t>
  </si>
  <si>
    <t>081-14</t>
  </si>
  <si>
    <t>076-14</t>
  </si>
  <si>
    <t>082-14</t>
  </si>
  <si>
    <t>083-14</t>
  </si>
  <si>
    <t>084-14</t>
  </si>
  <si>
    <t>085-14</t>
  </si>
  <si>
    <t>086-14</t>
  </si>
  <si>
    <t>087-14</t>
  </si>
  <si>
    <t>088-14</t>
  </si>
  <si>
    <t>089-14</t>
  </si>
  <si>
    <t>090-14</t>
  </si>
  <si>
    <t>091-14</t>
  </si>
  <si>
    <t>092-14</t>
  </si>
  <si>
    <t>093-14</t>
  </si>
  <si>
    <t>094-14</t>
  </si>
  <si>
    <t>095-14</t>
  </si>
  <si>
    <t>097-14</t>
  </si>
  <si>
    <t>098-14</t>
  </si>
  <si>
    <t>099-14</t>
  </si>
  <si>
    <t>100-14</t>
  </si>
  <si>
    <t>101-14</t>
  </si>
  <si>
    <t>102-14</t>
  </si>
  <si>
    <t>103-14</t>
  </si>
  <si>
    <t>104-14</t>
  </si>
  <si>
    <t>107-14</t>
  </si>
  <si>
    <t>108-14</t>
  </si>
  <si>
    <t>109-14</t>
  </si>
  <si>
    <t>111-14</t>
  </si>
  <si>
    <t>112-14</t>
  </si>
  <si>
    <t>113-14</t>
  </si>
  <si>
    <t>114-14</t>
  </si>
  <si>
    <t>115-14</t>
  </si>
  <si>
    <t>116-14</t>
  </si>
  <si>
    <t>117-14</t>
  </si>
  <si>
    <t>118-14</t>
  </si>
  <si>
    <t>119-14</t>
  </si>
  <si>
    <t>152-14</t>
  </si>
  <si>
    <t>121-14</t>
  </si>
  <si>
    <t>122-14</t>
  </si>
  <si>
    <t>123-14</t>
  </si>
  <si>
    <t>124-14</t>
  </si>
  <si>
    <t>125-14</t>
  </si>
  <si>
    <t>128-14</t>
  </si>
  <si>
    <t>129-14</t>
  </si>
  <si>
    <t>130-14</t>
  </si>
  <si>
    <t>131-14</t>
  </si>
  <si>
    <t>132-14</t>
  </si>
  <si>
    <t>133-14</t>
  </si>
  <si>
    <t>134-14</t>
  </si>
  <si>
    <t>135-14</t>
  </si>
  <si>
    <t>136-14</t>
  </si>
  <si>
    <t>137-14</t>
  </si>
  <si>
    <t>126-14</t>
  </si>
  <si>
    <t>127-14</t>
  </si>
  <si>
    <t>138-14</t>
  </si>
  <si>
    <t>139-14</t>
  </si>
  <si>
    <t>140-14</t>
  </si>
  <si>
    <t>141-14</t>
  </si>
  <si>
    <t>75-14</t>
  </si>
  <si>
    <t>76-14</t>
  </si>
  <si>
    <t>81-14</t>
  </si>
  <si>
    <t>001-15</t>
  </si>
  <si>
    <t>Fortalecimiento de las acciones de prevención y protección en la población infantil CRECIENDO SALUDABLES en el departamento del Quindío</t>
  </si>
  <si>
    <t>002-15</t>
  </si>
  <si>
    <t>003-15</t>
  </si>
  <si>
    <t>Compromiso firme con la disminución de riesgos de contraer enfermedades transmisibles</t>
  </si>
  <si>
    <t>Fortalecimiento de acciones de intervención inherentes a la Salud Pública</t>
  </si>
  <si>
    <t>004-15</t>
  </si>
  <si>
    <t>Fortalecimiento de las acciones del Fondo Rotatorio de Estupefacientes</t>
  </si>
  <si>
    <t>005-15</t>
  </si>
  <si>
    <t>No. UNIDADES 
EJECUTORAS</t>
  </si>
  <si>
    <t>PARTICIPACION PORCENTUAL</t>
  </si>
  <si>
    <t>PORCENTAJE NBI</t>
  </si>
  <si>
    <t>NOMBRE DE LAS UNIDADES EJCUTORAS (SECTORES DE INVERSION SOCIAL)</t>
  </si>
  <si>
    <t>EDUCACION</t>
  </si>
  <si>
    <t>SALUD</t>
  </si>
  <si>
    <t>AGUAS E INFRAESTRUCTURA</t>
  </si>
  <si>
    <t xml:space="preserve">FAMILIA </t>
  </si>
  <si>
    <t>HACIENDA</t>
  </si>
  <si>
    <t>AGRICULTURA</t>
  </si>
  <si>
    <t>CULTURA</t>
  </si>
  <si>
    <t>TURISMO</t>
  </si>
  <si>
    <t>PRIVADA</t>
  </si>
  <si>
    <t>PLANEACION</t>
  </si>
  <si>
    <t>INTERIOR</t>
  </si>
  <si>
    <t>ADMINISTRATIVA</t>
  </si>
  <si>
    <t>REPRESENTACION JUDICIAL</t>
  </si>
  <si>
    <t>JURIDICA Y CONTRATACION</t>
  </si>
  <si>
    <t>R. Cedidas (58)
Monopolio (35)</t>
  </si>
  <si>
    <t>TOTAL POAI 2015</t>
  </si>
  <si>
    <t>RECURSO ORDINARIO DE LIBRE DESTNACION</t>
  </si>
  <si>
    <t>04-05-06-15-23-35-52-58-64</t>
  </si>
  <si>
    <t>CODIGO DEL RECURSO</t>
  </si>
  <si>
    <t>DENOMINACION DEL RECURSO</t>
  </si>
  <si>
    <t>PORCENTAJE DE PARTICIPACION</t>
  </si>
  <si>
    <t xml:space="preserve">RECURSO ORDINARIO DESTINADO </t>
  </si>
  <si>
    <t>SISTEMA GENERAL DE PARTICIPACIONES</t>
  </si>
  <si>
    <t>25-26</t>
  </si>
  <si>
    <t>59-60-61</t>
  </si>
  <si>
    <t>SGP Educación</t>
  </si>
  <si>
    <t>SGP Saneamiento Basico</t>
  </si>
  <si>
    <t>SGP Salud</t>
  </si>
  <si>
    <t>No. DE PROYECTOS
Viabilizados y Priorizados</t>
  </si>
  <si>
    <t>3.17.87.101.P.261</t>
  </si>
  <si>
    <t xml:space="preserve">Construcción y mejoramiento de la Infraestructura Sanitaria del departamento del Quindío. </t>
  </si>
  <si>
    <t>2.13.78.83</t>
  </si>
  <si>
    <t>2.13.78.83.P.216</t>
  </si>
  <si>
    <t>2.13.78.83.P.217</t>
  </si>
  <si>
    <t>2.13.78.83.P.218</t>
  </si>
  <si>
    <t>2.13.78.83.P.219</t>
  </si>
  <si>
    <t>Mejoramiento de la gestión pública del Departamento del Quindío.</t>
  </si>
  <si>
    <t>1.2.9.21.P.374</t>
  </si>
  <si>
    <t>AN - Fdo Rot Estup (63)</t>
  </si>
  <si>
    <t>PROMOTORA</t>
  </si>
  <si>
    <t>ASIGNACION $
INICIAL</t>
  </si>
  <si>
    <t>ASIGNACION $
DEFINITIVA</t>
  </si>
  <si>
    <t>COMPROMISOS</t>
  </si>
  <si>
    <t>OBLIGACIONES</t>
  </si>
  <si>
    <t>TOTAL ASIGNACION INICIAL</t>
  </si>
  <si>
    <t>TOTAL ASIGNACION DEFINITIVA</t>
  </si>
  <si>
    <t>TOTAL COMPROMISOS</t>
  </si>
  <si>
    <t>TOTAL OBLIGACIONES</t>
  </si>
  <si>
    <t>COF NAL (65)</t>
  </si>
  <si>
    <t>DIMENSION</t>
  </si>
  <si>
    <r>
      <t>Mejoramiento y/o optimización de las redes de acueducto y/o alcantarillado de todo el Departamento, Quindío.</t>
    </r>
    <r>
      <rPr>
        <b/>
        <sz val="10"/>
        <color indexed="8"/>
        <rFont val="Calibri"/>
        <family val="2"/>
      </rPr>
      <t xml:space="preserve"> </t>
    </r>
  </si>
  <si>
    <t>EXTRAC. MAL. RIO (134)</t>
  </si>
  <si>
    <t>C. INTERAD. (56)</t>
  </si>
  <si>
    <t>ACPM (23), C. INTERAD. (56), RC (46)</t>
  </si>
  <si>
    <t>RC (46)</t>
  </si>
  <si>
    <t>RC (46), PDA APSSF (57)</t>
  </si>
  <si>
    <t>EPD (04), C. INTERAD. (56), COF FFS (55)</t>
  </si>
  <si>
    <t>EPD (04), RC (46)</t>
  </si>
  <si>
    <t>EPD (04), RC (46), C. INTERAD. (56)</t>
  </si>
  <si>
    <t>FONDO RENTAS (15), C. INTERAD. (56)</t>
  </si>
  <si>
    <t>ORDINARIO (LIBRE DESTINACION)</t>
  </si>
  <si>
    <t>142-14</t>
  </si>
  <si>
    <t>Apoyo en la formulación y ejecución de proyectos de vivienda, infraestructura y equipamientos colectivos y comunitarios.</t>
  </si>
  <si>
    <t>VIVIENDA, INFRAESTRUCTURA, EQUIPAMIENTO COLECTIVO Y COMUNITARIO EN CONDICIONES DIGNAS AL ALCANCE DE TODOS</t>
  </si>
  <si>
    <t>3.17.90.108.P.278</t>
  </si>
  <si>
    <t>3.17.90.108.P.279</t>
  </si>
  <si>
    <t>3.17.90.108.P.280</t>
  </si>
  <si>
    <t>3.17.90.108.P.281</t>
  </si>
  <si>
    <t>3.17.90.108</t>
  </si>
  <si>
    <t>VIVIENDA, INFRAESTRUCTURA, EQUIPAMIENTO COLECTIVO Y COMUNITARIO AL ALCANCE DE TODOS</t>
  </si>
  <si>
    <t>3.17.90</t>
  </si>
  <si>
    <t>E.P.C. (05), C. INTERAD. (56)</t>
  </si>
  <si>
    <t>FDO. SEGUR. (42)</t>
  </si>
  <si>
    <t>SGP (SALUD PUB) (61)</t>
  </si>
  <si>
    <t>No. DE PROYECTOS POR UNIDAD EJECUTORA</t>
  </si>
  <si>
    <t>ESTRUCTURA DEL PLAN DE DESARROLLO 2012-2015</t>
  </si>
  <si>
    <t>POAI INICIALMENTE APROBADO</t>
  </si>
  <si>
    <t>PARTICIPACION EN RECURSOS
(En Pesos)</t>
  </si>
  <si>
    <t>VALOR 
(En Pesos)</t>
  </si>
  <si>
    <t xml:space="preserve">POAI EJECUTADO (Compromisos) </t>
  </si>
  <si>
    <t>ESTRUCTURA DEL PLAN OPERATAIVO ANUAL DE INVERSIONES (POAI 2015) (En Pesos)</t>
  </si>
  <si>
    <t>POAI EJECUTADO (Compromisos)</t>
  </si>
  <si>
    <t>FINANCIACION DEL POAI 2015 (En Pesos)</t>
  </si>
  <si>
    <t>RECURSOS
COMPROMETIDOS
(EN Pesos)</t>
  </si>
  <si>
    <t>RECURSOS COMPROMETIDOS
(En Pesos)</t>
  </si>
  <si>
    <t>IDEPORTES</t>
  </si>
  <si>
    <t>E.P.C. (05), IVA Telef. M.
 (47)</t>
  </si>
  <si>
    <t>Renta Cedidas
(Ley 1393/10)(64)  R. cedidas (58)</t>
  </si>
  <si>
    <t>PRE SS SSF (78)</t>
  </si>
  <si>
    <t>Monopolio (35)     R. Cedidas (58)</t>
  </si>
  <si>
    <t>SGP (SALUD PUB) (61)         COF NAL (65)</t>
  </si>
  <si>
    <t>UNIDADES EJECUTORAS</t>
  </si>
  <si>
    <t xml:space="preserve">SECRETARIA DE AGUAS E INFRAESTRUCTURA </t>
  </si>
  <si>
    <t xml:space="preserve"> SECRETARIA DE SALUD </t>
  </si>
  <si>
    <t xml:space="preserve">SECRETARIA DE HACIENDA </t>
  </si>
  <si>
    <t xml:space="preserve">SECRETARIA DEL INTERIOR </t>
  </si>
  <si>
    <t xml:space="preserve">TOTAL </t>
  </si>
  <si>
    <t>RESERVAS PRESUPUESTALES APROBADAS EN EL 2015 PARA SER EJECUTADAS EN EL 2016</t>
  </si>
  <si>
    <t>RESERVAS PPTALES. APROBADAS 
EN EL 2015</t>
  </si>
  <si>
    <t>CUENTAS POR PAGAR</t>
  </si>
  <si>
    <t xml:space="preserve">RESERVAS PRESUPUESTALES </t>
  </si>
  <si>
    <t>CUENTAS POR PAGAR PENDIENTES A DICIEMBRE 31 DE 2015</t>
  </si>
  <si>
    <t>SECRETARIA DE AGRICULTURA</t>
  </si>
  <si>
    <t>CUENTAS POR PAGAR PENDIENTES
EN EL 2015</t>
  </si>
  <si>
    <t>RESERVAS PRESUPUESTALES</t>
  </si>
  <si>
    <t>F</t>
  </si>
  <si>
    <t>UN BUEN GOBIERNO CON CUENTAS CLARAS EN LA ADMINISTRACIÓN DE LA ZONA Q.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</si>
</sst>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.00"/>
    <numFmt numFmtId="173" formatCode="_(* #,##0.0_);_(* \(#,##0.0\);_(* &quot;-&quot;??_);_(@_)"/>
    <numFmt numFmtId="174" formatCode="_(* #.##0.00_);_(* \(#.##0.00\);_(* &quot;-&quot;??_);_(@_)"/>
    <numFmt numFmtId="175" formatCode="_(* #.##0.0_);_(* \(#.##0.0\);_(* &quot;-&quot;??_);_(@_)"/>
    <numFmt numFmtId="176" formatCode="_-[$$-240A]* #,##0.00_-;\-[$$-240A]* #,##0.00_-;_-[$$-240A]* &quot;-&quot;??_-;_-@_-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[$-240A]dddd\,\ dd&quot; de &quot;mmmm&quot; de &quot;yyyy"/>
    <numFmt numFmtId="182" formatCode="[$-240A]hh:mm:ss\ AM/PM"/>
    <numFmt numFmtId="183" formatCode="_(* #,##0_);_(* \(#,##0\);_(* &quot;-&quot;??_);_(@_)"/>
    <numFmt numFmtId="184" formatCode="0.0"/>
    <numFmt numFmtId="185" formatCode="_(* #,##0.000_);_(* \(#,##0.000\);_(* &quot;-&quot;??_);_(@_)"/>
    <numFmt numFmtId="186" formatCode="0.0%"/>
    <numFmt numFmtId="187" formatCode="0.000000"/>
    <numFmt numFmtId="188" formatCode="0.00000"/>
    <numFmt numFmtId="189" formatCode="0.0000"/>
    <numFmt numFmtId="190" formatCode="0.000"/>
    <numFmt numFmtId="191" formatCode="_(* #,##0.0000_);_(* \(#,##0.000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0000"/>
    <numFmt numFmtId="197" formatCode="0.00000000"/>
    <numFmt numFmtId="198" formatCode="[$-240A]h:mm:ss\ AM/PM"/>
    <numFmt numFmtId="199" formatCode="#,##0.00_);\-#,##0.00"/>
    <numFmt numFmtId="200" formatCode="#,##0.0"/>
    <numFmt numFmtId="201" formatCode="&quot;$&quot;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9"/>
      <name val="Tahoma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70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Fill="1" applyBorder="1" applyAlignment="1">
      <alignment vertical="center" wrapText="1"/>
    </xf>
    <xf numFmtId="43" fontId="50" fillId="0" borderId="10" xfId="50" applyFont="1" applyFill="1" applyBorder="1" applyAlignment="1">
      <alignment horizontal="center" vertical="center"/>
    </xf>
    <xf numFmtId="183" fontId="50" fillId="0" borderId="10" xfId="5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justify" vertical="center" wrapText="1"/>
    </xf>
    <xf numFmtId="43" fontId="50" fillId="0" borderId="10" xfId="50" applyFont="1" applyFill="1" applyBorder="1" applyAlignment="1">
      <alignment vertical="center" wrapText="1"/>
    </xf>
    <xf numFmtId="183" fontId="49" fillId="0" borderId="10" xfId="50" applyNumberFormat="1" applyFont="1" applyFill="1" applyBorder="1" applyAlignment="1">
      <alignment vertical="center" wrapText="1"/>
    </xf>
    <xf numFmtId="43" fontId="49" fillId="0" borderId="10" xfId="50" applyFont="1" applyFill="1" applyBorder="1" applyAlignment="1">
      <alignment vertical="center" wrapText="1"/>
    </xf>
    <xf numFmtId="183" fontId="49" fillId="0" borderId="10" xfId="50" applyNumberFormat="1" applyFont="1" applyFill="1" applyBorder="1" applyAlignment="1">
      <alignment horizontal="right" vertical="center" wrapText="1"/>
    </xf>
    <xf numFmtId="43" fontId="50" fillId="0" borderId="10" xfId="50" applyFont="1" applyFill="1" applyBorder="1" applyAlignment="1">
      <alignment horizontal="right" vertical="center" wrapText="1"/>
    </xf>
    <xf numFmtId="0" fontId="49" fillId="0" borderId="10" xfId="0" applyFont="1" applyBorder="1" applyAlignment="1">
      <alignment horizontal="center" vertical="center" wrapText="1"/>
    </xf>
    <xf numFmtId="43" fontId="49" fillId="0" borderId="0" xfId="0" applyNumberFormat="1" applyFont="1" applyAlignment="1">
      <alignment/>
    </xf>
    <xf numFmtId="43" fontId="49" fillId="0" borderId="10" xfId="50" applyNumberFormat="1" applyFont="1" applyFill="1" applyBorder="1" applyAlignment="1">
      <alignment vertical="center" wrapText="1"/>
    </xf>
    <xf numFmtId="43" fontId="50" fillId="0" borderId="10" xfId="50" applyNumberFormat="1" applyFont="1" applyFill="1" applyBorder="1" applyAlignment="1">
      <alignment horizontal="center" vertical="center" wrapText="1"/>
    </xf>
    <xf numFmtId="43" fontId="50" fillId="0" borderId="10" xfId="50" applyNumberFormat="1" applyFont="1" applyFill="1" applyBorder="1" applyAlignment="1">
      <alignment horizontal="center" vertical="center"/>
    </xf>
    <xf numFmtId="43" fontId="49" fillId="0" borderId="10" xfId="50" applyNumberFormat="1" applyFont="1" applyFill="1" applyBorder="1" applyAlignment="1">
      <alignment horizontal="right" vertical="center" wrapText="1"/>
    </xf>
    <xf numFmtId="43" fontId="49" fillId="0" borderId="10" xfId="50" applyFont="1" applyBorder="1" applyAlignment="1">
      <alignment vertical="center"/>
    </xf>
    <xf numFmtId="43" fontId="50" fillId="0" borderId="10" xfId="50" applyFont="1" applyFill="1" applyBorder="1" applyAlignment="1">
      <alignment/>
    </xf>
    <xf numFmtId="185" fontId="49" fillId="0" borderId="10" xfId="50" applyNumberFormat="1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43" fontId="50" fillId="0" borderId="10" xfId="0" applyNumberFormat="1" applyFont="1" applyFill="1" applyBorder="1" applyAlignment="1">
      <alignment vertical="center"/>
    </xf>
    <xf numFmtId="43" fontId="50" fillId="0" borderId="10" xfId="50" applyNumberFormat="1" applyFont="1" applyFill="1" applyBorder="1" applyAlignment="1">
      <alignment vertical="center" wrapText="1"/>
    </xf>
    <xf numFmtId="43" fontId="50" fillId="0" borderId="10" xfId="0" applyNumberFormat="1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50" fillId="0" borderId="11" xfId="0" applyFont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/>
    </xf>
    <xf numFmtId="0" fontId="50" fillId="0" borderId="11" xfId="0" applyFont="1" applyFill="1" applyBorder="1" applyAlignment="1">
      <alignment vertical="center" wrapText="1"/>
    </xf>
    <xf numFmtId="49" fontId="50" fillId="0" borderId="13" xfId="60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49" fillId="0" borderId="0" xfId="0" applyFont="1" applyFill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49" fillId="0" borderId="10" xfId="0" applyFont="1" applyFill="1" applyBorder="1" applyAlignment="1">
      <alignment vertical="center"/>
    </xf>
    <xf numFmtId="0" fontId="50" fillId="0" borderId="12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0" xfId="0" applyFont="1" applyFill="1" applyAlignment="1">
      <alignment horizontal="justify" vertical="center" wrapText="1"/>
    </xf>
    <xf numFmtId="43" fontId="50" fillId="0" borderId="10" xfId="50" applyFont="1" applyBorder="1" applyAlignment="1">
      <alignment vertical="center"/>
    </xf>
    <xf numFmtId="43" fontId="50" fillId="0" borderId="10" xfId="0" applyNumberFormat="1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 wrapText="1"/>
    </xf>
    <xf numFmtId="43" fontId="50" fillId="0" borderId="10" xfId="50" applyNumberFormat="1" applyFont="1" applyFill="1" applyBorder="1" applyAlignment="1">
      <alignment vertical="center"/>
    </xf>
    <xf numFmtId="0" fontId="49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justify" vertical="center" wrapText="1"/>
    </xf>
    <xf numFmtId="183" fontId="50" fillId="0" borderId="10" xfId="50" applyNumberFormat="1" applyFont="1" applyFill="1" applyBorder="1" applyAlignment="1">
      <alignment horizontal="center" vertical="center" wrapText="1"/>
    </xf>
    <xf numFmtId="43" fontId="50" fillId="0" borderId="10" xfId="50" applyFont="1" applyBorder="1" applyAlignment="1">
      <alignment horizontal="center" vertical="center"/>
    </xf>
    <xf numFmtId="4" fontId="49" fillId="0" borderId="10" xfId="50" applyNumberFormat="1" applyFont="1" applyFill="1" applyBorder="1" applyAlignment="1">
      <alignment vertical="center"/>
    </xf>
    <xf numFmtId="4" fontId="49" fillId="0" borderId="10" xfId="0" applyNumberFormat="1" applyFont="1" applyFill="1" applyBorder="1" applyAlignment="1">
      <alignment horizontal="center" vertical="center" wrapText="1"/>
    </xf>
    <xf numFmtId="43" fontId="50" fillId="0" borderId="10" xfId="50" applyFont="1" applyFill="1" applyBorder="1" applyAlignment="1">
      <alignment vertical="center"/>
    </xf>
    <xf numFmtId="4" fontId="49" fillId="0" borderId="10" xfId="0" applyNumberFormat="1" applyFont="1" applyFill="1" applyBorder="1" applyAlignment="1">
      <alignment horizontal="center"/>
    </xf>
    <xf numFmtId="43" fontId="49" fillId="0" borderId="10" xfId="50" applyFont="1" applyBorder="1" applyAlignment="1">
      <alignment horizontal="right" vertical="center"/>
    </xf>
    <xf numFmtId="43" fontId="50" fillId="0" borderId="10" xfId="50" applyFont="1" applyBorder="1" applyAlignment="1">
      <alignment horizontal="right" vertical="center"/>
    </xf>
    <xf numFmtId="4" fontId="50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43" fontId="50" fillId="0" borderId="12" xfId="50" applyFont="1" applyFill="1" applyBorder="1" applyAlignment="1">
      <alignment horizontal="right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/>
    </xf>
    <xf numFmtId="43" fontId="49" fillId="0" borderId="11" xfId="50" applyNumberFormat="1" applyFont="1" applyFill="1" applyBorder="1" applyAlignment="1">
      <alignment vertical="center" wrapText="1"/>
    </xf>
    <xf numFmtId="0" fontId="50" fillId="0" borderId="13" xfId="0" applyFont="1" applyBorder="1" applyAlignment="1">
      <alignment horizontal="center"/>
    </xf>
    <xf numFmtId="43" fontId="49" fillId="0" borderId="10" xfId="5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center" vertical="center" wrapText="1"/>
    </xf>
    <xf numFmtId="43" fontId="49" fillId="0" borderId="10" xfId="50" applyNumberFormat="1" applyFont="1" applyFill="1" applyBorder="1" applyAlignment="1">
      <alignment horizontal="center" vertical="center"/>
    </xf>
    <xf numFmtId="183" fontId="49" fillId="0" borderId="10" xfId="5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43" fontId="49" fillId="0" borderId="10" xfId="50" applyFont="1" applyBorder="1" applyAlignment="1">
      <alignment horizontal="center" vertical="center"/>
    </xf>
    <xf numFmtId="43" fontId="49" fillId="0" borderId="10" xfId="50" applyFont="1" applyFill="1" applyBorder="1" applyAlignment="1">
      <alignment horizontal="right" vertical="center" wrapText="1"/>
    </xf>
    <xf numFmtId="0" fontId="49" fillId="0" borderId="10" xfId="0" applyFont="1" applyBorder="1" applyAlignment="1">
      <alignment horizontal="center" vertical="center"/>
    </xf>
    <xf numFmtId="43" fontId="49" fillId="0" borderId="11" xfId="5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/>
    </xf>
    <xf numFmtId="2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justify" vertical="center"/>
    </xf>
    <xf numFmtId="0" fontId="49" fillId="0" borderId="0" xfId="0" applyFont="1" applyAlignment="1">
      <alignment horizontal="right"/>
    </xf>
    <xf numFmtId="183" fontId="49" fillId="0" borderId="10" xfId="50" applyNumberFormat="1" applyFont="1" applyBorder="1" applyAlignment="1">
      <alignment horizontal="right" vertical="center"/>
    </xf>
    <xf numFmtId="0" fontId="49" fillId="0" borderId="12" xfId="0" applyFont="1" applyBorder="1" applyAlignment="1">
      <alignment horizontal="justify" vertical="center"/>
    </xf>
    <xf numFmtId="0" fontId="49" fillId="0" borderId="11" xfId="0" applyFont="1" applyBorder="1" applyAlignment="1">
      <alignment horizontal="justify" vertical="center"/>
    </xf>
    <xf numFmtId="183" fontId="49" fillId="0" borderId="12" xfId="5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183" fontId="50" fillId="0" borderId="12" xfId="50" applyNumberFormat="1" applyFont="1" applyBorder="1" applyAlignment="1">
      <alignment horizontal="center" vertical="center"/>
    </xf>
    <xf numFmtId="183" fontId="49" fillId="0" borderId="14" xfId="50" applyNumberFormat="1" applyFont="1" applyBorder="1" applyAlignment="1">
      <alignment horizontal="center" vertical="center"/>
    </xf>
    <xf numFmtId="43" fontId="49" fillId="0" borderId="0" xfId="50" applyFont="1" applyAlignment="1">
      <alignment/>
    </xf>
    <xf numFmtId="0" fontId="50" fillId="0" borderId="12" xfId="0" applyFont="1" applyFill="1" applyBorder="1" applyAlignment="1">
      <alignment vertical="center" wrapText="1"/>
    </xf>
    <xf numFmtId="43" fontId="50" fillId="0" borderId="12" xfId="50" applyNumberFormat="1" applyFont="1" applyFill="1" applyBorder="1" applyAlignment="1">
      <alignment horizontal="center" vertical="center"/>
    </xf>
    <xf numFmtId="43" fontId="50" fillId="9" borderId="15" xfId="0" applyNumberFormat="1" applyFont="1" applyFill="1" applyBorder="1" applyAlignment="1">
      <alignment horizontal="center" vertical="center"/>
    </xf>
    <xf numFmtId="43" fontId="49" fillId="0" borderId="11" xfId="50" applyFont="1" applyFill="1" applyBorder="1" applyAlignment="1">
      <alignment vertical="center" wrapText="1"/>
    </xf>
    <xf numFmtId="43" fontId="49" fillId="0" borderId="11" xfId="50" applyFont="1" applyFill="1" applyBorder="1" applyAlignment="1">
      <alignment vertical="center"/>
    </xf>
    <xf numFmtId="43" fontId="49" fillId="0" borderId="10" xfId="50" applyFont="1" applyFill="1" applyBorder="1" applyAlignment="1">
      <alignment vertical="center"/>
    </xf>
    <xf numFmtId="43" fontId="50" fillId="0" borderId="11" xfId="50" applyFont="1" applyFill="1" applyBorder="1" applyAlignment="1">
      <alignment vertical="center" wrapText="1"/>
    </xf>
    <xf numFmtId="4" fontId="49" fillId="0" borderId="11" xfId="50" applyNumberFormat="1" applyFont="1" applyFill="1" applyBorder="1" applyAlignment="1">
      <alignment vertical="center"/>
    </xf>
    <xf numFmtId="4" fontId="49" fillId="0" borderId="10" xfId="50" applyNumberFormat="1" applyFont="1" applyFill="1" applyBorder="1" applyAlignment="1">
      <alignment vertical="center" wrapText="1"/>
    </xf>
    <xf numFmtId="43" fontId="49" fillId="0" borderId="0" xfId="0" applyNumberFormat="1" applyFont="1" applyBorder="1" applyAlignment="1">
      <alignment/>
    </xf>
    <xf numFmtId="183" fontId="50" fillId="0" borderId="0" xfId="50" applyNumberFormat="1" applyFont="1" applyBorder="1" applyAlignment="1">
      <alignment horizontal="right" vertical="center"/>
    </xf>
    <xf numFmtId="9" fontId="50" fillId="0" borderId="0" xfId="0" applyNumberFormat="1" applyFont="1" applyBorder="1" applyAlignment="1">
      <alignment horizontal="center" vertical="center"/>
    </xf>
    <xf numFmtId="43" fontId="49" fillId="0" borderId="0" xfId="50" applyFont="1" applyBorder="1" applyAlignment="1">
      <alignment/>
    </xf>
    <xf numFmtId="183" fontId="49" fillId="0" borderId="12" xfId="50" applyNumberFormat="1" applyFont="1" applyBorder="1" applyAlignment="1">
      <alignment horizontal="right" vertical="center"/>
    </xf>
    <xf numFmtId="183" fontId="49" fillId="0" borderId="11" xfId="50" applyNumberFormat="1" applyFont="1" applyBorder="1" applyAlignment="1">
      <alignment horizontal="right" vertical="center"/>
    </xf>
    <xf numFmtId="43" fontId="50" fillId="0" borderId="13" xfId="50" applyNumberFormat="1" applyFont="1" applyFill="1" applyBorder="1" applyAlignment="1">
      <alignment horizontal="center" vertical="center" wrapText="1"/>
    </xf>
    <xf numFmtId="4" fontId="49" fillId="0" borderId="11" xfId="50" applyNumberFormat="1" applyFont="1" applyFill="1" applyBorder="1" applyAlignment="1">
      <alignment vertical="center" wrapText="1"/>
    </xf>
    <xf numFmtId="43" fontId="49" fillId="0" borderId="10" xfId="5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1" xfId="0" applyFont="1" applyFill="1" applyBorder="1" applyAlignment="1">
      <alignment horizontal="justify" vertical="center" wrapText="1"/>
    </xf>
    <xf numFmtId="0" fontId="49" fillId="0" borderId="12" xfId="0" applyFont="1" applyFill="1" applyBorder="1" applyAlignment="1">
      <alignment horizontal="justify" vertical="center" wrapText="1"/>
    </xf>
    <xf numFmtId="43" fontId="49" fillId="0" borderId="11" xfId="50" applyNumberFormat="1" applyFont="1" applyFill="1" applyBorder="1" applyAlignment="1">
      <alignment horizontal="center" vertical="center" wrapText="1"/>
    </xf>
    <xf numFmtId="43" fontId="49" fillId="0" borderId="12" xfId="50" applyNumberFormat="1" applyFont="1" applyFill="1" applyBorder="1" applyAlignment="1">
      <alignment horizontal="center" vertical="center" wrapText="1"/>
    </xf>
    <xf numFmtId="43" fontId="49" fillId="0" borderId="14" xfId="50" applyNumberFormat="1" applyFont="1" applyFill="1" applyBorder="1" applyAlignment="1">
      <alignment horizontal="center" vertical="center" wrapText="1"/>
    </xf>
    <xf numFmtId="43" fontId="49" fillId="0" borderId="11" xfId="5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3" fontId="50" fillId="0" borderId="10" xfId="50" applyFont="1" applyFill="1" applyBorder="1" applyAlignment="1">
      <alignment horizontal="center" vertical="center" wrapText="1"/>
    </xf>
    <xf numFmtId="43" fontId="50" fillId="0" borderId="11" xfId="50" applyNumberFormat="1" applyFont="1" applyFill="1" applyBorder="1" applyAlignment="1">
      <alignment horizontal="center" vertical="center" wrapText="1"/>
    </xf>
    <xf numFmtId="43" fontId="50" fillId="0" borderId="12" xfId="50" applyNumberFormat="1" applyFont="1" applyFill="1" applyBorder="1" applyAlignment="1">
      <alignment horizontal="center" vertical="center" wrapText="1"/>
    </xf>
    <xf numFmtId="49" fontId="50" fillId="0" borderId="11" xfId="60" applyNumberFormat="1" applyFont="1" applyFill="1" applyBorder="1" applyAlignment="1">
      <alignment horizontal="center" vertical="center" wrapText="1"/>
      <protection/>
    </xf>
    <xf numFmtId="49" fontId="50" fillId="0" borderId="12" xfId="60" applyNumberFormat="1" applyFont="1" applyFill="1" applyBorder="1" applyAlignment="1">
      <alignment horizontal="center" vertical="center" wrapText="1"/>
      <protection/>
    </xf>
    <xf numFmtId="43" fontId="49" fillId="0" borderId="10" xfId="50" applyFont="1" applyFill="1" applyBorder="1" applyAlignment="1">
      <alignment horizontal="center" vertical="center"/>
    </xf>
    <xf numFmtId="43" fontId="49" fillId="0" borderId="11" xfId="50" applyNumberFormat="1" applyFont="1" applyFill="1" applyBorder="1" applyAlignment="1">
      <alignment horizontal="center" vertical="center" wrapText="1"/>
    </xf>
    <xf numFmtId="43" fontId="50" fillId="0" borderId="12" xfId="50" applyNumberFormat="1" applyFont="1" applyFill="1" applyBorder="1" applyAlignment="1">
      <alignment horizontal="center" vertical="center" wrapText="1"/>
    </xf>
    <xf numFmtId="43" fontId="50" fillId="0" borderId="10" xfId="50" applyFont="1" applyFill="1" applyBorder="1" applyAlignment="1">
      <alignment horizontal="center" vertical="center" wrapText="1"/>
    </xf>
    <xf numFmtId="43" fontId="49" fillId="0" borderId="10" xfId="50" applyFont="1" applyFill="1" applyBorder="1" applyAlignment="1">
      <alignment horizontal="center" vertical="center" wrapText="1"/>
    </xf>
    <xf numFmtId="43" fontId="50" fillId="9" borderId="16" xfId="0" applyNumberFormat="1" applyFont="1" applyFill="1" applyBorder="1" applyAlignment="1">
      <alignment horizontal="center" vertical="center"/>
    </xf>
    <xf numFmtId="43" fontId="50" fillId="0" borderId="17" xfId="0" applyNumberFormat="1" applyFont="1" applyFill="1" applyBorder="1" applyAlignment="1">
      <alignment vertical="center"/>
    </xf>
    <xf numFmtId="43" fontId="50" fillId="0" borderId="13" xfId="0" applyNumberFormat="1" applyFont="1" applyFill="1" applyBorder="1" applyAlignment="1">
      <alignment vertical="center"/>
    </xf>
    <xf numFmtId="43" fontId="49" fillId="0" borderId="13" xfId="0" applyNumberFormat="1" applyFont="1" applyFill="1" applyBorder="1" applyAlignment="1">
      <alignment vertical="center"/>
    </xf>
    <xf numFmtId="43" fontId="50" fillId="0" borderId="13" xfId="0" applyNumberFormat="1" applyFont="1" applyFill="1" applyBorder="1" applyAlignment="1">
      <alignment/>
    </xf>
    <xf numFmtId="43" fontId="49" fillId="0" borderId="18" xfId="50" applyNumberFormat="1" applyFont="1" applyFill="1" applyBorder="1" applyAlignment="1">
      <alignment horizontal="center" vertical="center"/>
    </xf>
    <xf numFmtId="43" fontId="49" fillId="0" borderId="18" xfId="50" applyNumberFormat="1" applyFont="1" applyFill="1" applyBorder="1" applyAlignment="1">
      <alignment vertical="center" wrapText="1"/>
    </xf>
    <xf numFmtId="43" fontId="49" fillId="0" borderId="18" xfId="50" applyNumberFormat="1" applyFont="1" applyFill="1" applyBorder="1" applyAlignment="1">
      <alignment vertical="center"/>
    </xf>
    <xf numFmtId="43" fontId="49" fillId="0" borderId="13" xfId="50" applyNumberFormat="1" applyFont="1" applyFill="1" applyBorder="1" applyAlignment="1">
      <alignment horizontal="center" vertical="center" wrapText="1"/>
    </xf>
    <xf numFmtId="43" fontId="49" fillId="0" borderId="18" xfId="0" applyNumberFormat="1" applyFont="1" applyFill="1" applyBorder="1" applyAlignment="1">
      <alignment vertical="center"/>
    </xf>
    <xf numFmtId="4" fontId="50" fillId="0" borderId="13" xfId="0" applyNumberFormat="1" applyFont="1" applyFill="1" applyBorder="1" applyAlignment="1">
      <alignment vertical="center"/>
    </xf>
    <xf numFmtId="4" fontId="50" fillId="0" borderId="17" xfId="0" applyNumberFormat="1" applyFont="1" applyFill="1" applyBorder="1" applyAlignment="1">
      <alignment vertical="center"/>
    </xf>
    <xf numFmtId="4" fontId="49" fillId="0" borderId="13" xfId="0" applyNumberFormat="1" applyFont="1" applyFill="1" applyBorder="1" applyAlignment="1">
      <alignment vertical="center"/>
    </xf>
    <xf numFmtId="43" fontId="49" fillId="0" borderId="18" xfId="50" applyFont="1" applyBorder="1" applyAlignment="1">
      <alignment vertical="center"/>
    </xf>
    <xf numFmtId="43" fontId="49" fillId="0" borderId="13" xfId="50" applyFont="1" applyFill="1" applyBorder="1" applyAlignment="1">
      <alignment vertical="center" wrapText="1"/>
    </xf>
    <xf numFmtId="43" fontId="50" fillId="15" borderId="19" xfId="50" applyFont="1" applyFill="1" applyBorder="1" applyAlignment="1">
      <alignment horizontal="center" vertical="center" wrapText="1"/>
    </xf>
    <xf numFmtId="43" fontId="50" fillId="15" borderId="15" xfId="50" applyFont="1" applyFill="1" applyBorder="1" applyAlignment="1">
      <alignment horizontal="center" vertical="center" wrapText="1"/>
    </xf>
    <xf numFmtId="49" fontId="50" fillId="0" borderId="10" xfId="60" applyNumberFormat="1" applyFont="1" applyFill="1" applyBorder="1" applyAlignment="1">
      <alignment horizontal="center" vertical="center" wrapText="1"/>
      <protection/>
    </xf>
    <xf numFmtId="49" fontId="49" fillId="0" borderId="10" xfId="60" applyNumberFormat="1" applyFont="1" applyFill="1" applyBorder="1" applyAlignment="1">
      <alignment horizontal="center" vertical="center" wrapText="1"/>
      <protection/>
    </xf>
    <xf numFmtId="49" fontId="49" fillId="0" borderId="13" xfId="60" applyNumberFormat="1" applyFont="1" applyFill="1" applyBorder="1" applyAlignment="1">
      <alignment horizontal="center" vertical="center" wrapText="1"/>
      <protection/>
    </xf>
    <xf numFmtId="49" fontId="50" fillId="0" borderId="10" xfId="60" applyNumberFormat="1" applyFont="1" applyFill="1" applyBorder="1" applyAlignment="1">
      <alignment vertical="center" wrapText="1"/>
      <protection/>
    </xf>
    <xf numFmtId="49" fontId="50" fillId="0" borderId="13" xfId="60" applyNumberFormat="1" applyFont="1" applyFill="1" applyBorder="1" applyAlignment="1">
      <alignment vertical="center" wrapText="1"/>
      <protection/>
    </xf>
    <xf numFmtId="49" fontId="50" fillId="0" borderId="20" xfId="60" applyNumberFormat="1" applyFont="1" applyFill="1" applyBorder="1" applyAlignment="1">
      <alignment horizontal="center" vertical="center" wrapText="1"/>
      <protection/>
    </xf>
    <xf numFmtId="0" fontId="50" fillId="0" borderId="10" xfId="60" applyFont="1" applyFill="1" applyBorder="1" applyAlignment="1">
      <alignment horizontal="center" vertical="center"/>
      <protection/>
    </xf>
    <xf numFmtId="0" fontId="50" fillId="0" borderId="10" xfId="60" applyFont="1" applyFill="1" applyBorder="1" applyAlignment="1">
      <alignment vertical="center"/>
      <protection/>
    </xf>
    <xf numFmtId="0" fontId="49" fillId="0" borderId="10" xfId="60" applyFont="1" applyFill="1" applyBorder="1" applyAlignment="1">
      <alignment horizontal="center" vertical="center"/>
      <protection/>
    </xf>
    <xf numFmtId="0" fontId="50" fillId="0" borderId="13" xfId="60" applyFont="1" applyFill="1" applyBorder="1" applyAlignment="1">
      <alignment horizontal="center" vertical="center"/>
      <protection/>
    </xf>
    <xf numFmtId="0" fontId="50" fillId="0" borderId="10" xfId="60" applyFont="1" applyFill="1" applyBorder="1" applyAlignment="1">
      <alignment horizontal="justify" vertical="center" wrapText="1"/>
      <protection/>
    </xf>
    <xf numFmtId="0" fontId="50" fillId="0" borderId="12" xfId="60" applyFont="1" applyFill="1" applyBorder="1" applyAlignment="1">
      <alignment horizontal="center" vertical="center"/>
      <protection/>
    </xf>
    <xf numFmtId="0" fontId="50" fillId="0" borderId="10" xfId="60" applyFont="1" applyFill="1" applyBorder="1" applyAlignment="1">
      <alignment horizontal="center" vertical="center" wrapText="1"/>
      <protection/>
    </xf>
    <xf numFmtId="0" fontId="49" fillId="0" borderId="10" xfId="60" applyFont="1" applyFill="1" applyBorder="1" applyAlignment="1">
      <alignment horizontal="center" vertical="center" wrapText="1"/>
      <protection/>
    </xf>
    <xf numFmtId="0" fontId="50" fillId="0" borderId="13" xfId="60" applyFont="1" applyFill="1" applyBorder="1" applyAlignment="1">
      <alignment horizontal="center" vertical="center" wrapText="1"/>
      <protection/>
    </xf>
    <xf numFmtId="0" fontId="50" fillId="33" borderId="10" xfId="60" applyFont="1" applyFill="1" applyBorder="1" applyAlignment="1">
      <alignment horizontal="center" vertical="center" wrapText="1"/>
      <protection/>
    </xf>
    <xf numFmtId="0" fontId="50" fillId="33" borderId="12" xfId="60" applyFont="1" applyFill="1" applyBorder="1" applyAlignment="1">
      <alignment horizontal="center" vertical="center" wrapText="1"/>
      <protection/>
    </xf>
    <xf numFmtId="0" fontId="50" fillId="33" borderId="11" xfId="60" applyFont="1" applyFill="1" applyBorder="1" applyAlignment="1">
      <alignment horizontal="center" vertical="center" wrapText="1"/>
      <protection/>
    </xf>
    <xf numFmtId="0" fontId="50" fillId="0" borderId="12" xfId="60" applyFont="1" applyFill="1" applyBorder="1" applyAlignment="1">
      <alignment horizontal="justify" vertical="center" wrapText="1"/>
      <protection/>
    </xf>
    <xf numFmtId="0" fontId="50" fillId="0" borderId="10" xfId="60" applyFont="1" applyFill="1" applyBorder="1" applyAlignment="1">
      <alignment horizontal="left" vertical="center" wrapText="1"/>
      <protection/>
    </xf>
    <xf numFmtId="0" fontId="50" fillId="0" borderId="18" xfId="60" applyFont="1" applyFill="1" applyBorder="1" applyAlignment="1">
      <alignment horizontal="center" vertical="center" wrapText="1"/>
      <protection/>
    </xf>
    <xf numFmtId="0" fontId="50" fillId="0" borderId="11" xfId="60" applyFont="1" applyFill="1" applyBorder="1" applyAlignment="1">
      <alignment horizontal="center" vertical="center" wrapText="1"/>
      <protection/>
    </xf>
    <xf numFmtId="43" fontId="50" fillId="0" borderId="13" xfId="50" applyFont="1" applyFill="1" applyBorder="1" applyAlignment="1">
      <alignment horizontal="center" vertical="center" wrapText="1"/>
    </xf>
    <xf numFmtId="43" fontId="50" fillId="0" borderId="12" xfId="50" applyFont="1" applyFill="1" applyBorder="1" applyAlignment="1">
      <alignment horizontal="justify" vertical="center" wrapText="1"/>
    </xf>
    <xf numFmtId="43" fontId="50" fillId="0" borderId="10" xfId="50" applyFont="1" applyFill="1" applyBorder="1" applyAlignment="1">
      <alignment horizontal="justify" vertical="center" wrapText="1"/>
    </xf>
    <xf numFmtId="172" fontId="50" fillId="0" borderId="10" xfId="60" applyNumberFormat="1" applyFont="1" applyFill="1" applyBorder="1" applyAlignment="1">
      <alignment horizontal="center" vertical="center" wrapText="1"/>
      <protection/>
    </xf>
    <xf numFmtId="172" fontId="49" fillId="0" borderId="10" xfId="60" applyNumberFormat="1" applyFont="1" applyFill="1" applyBorder="1" applyAlignment="1">
      <alignment horizontal="center" vertical="center" wrapText="1"/>
      <protection/>
    </xf>
    <xf numFmtId="172" fontId="50" fillId="0" borderId="10" xfId="60" applyNumberFormat="1" applyFont="1" applyFill="1" applyBorder="1" applyAlignment="1">
      <alignment horizontal="justify" vertical="center" wrapText="1"/>
      <protection/>
    </xf>
    <xf numFmtId="172" fontId="50" fillId="0" borderId="13" xfId="60" applyNumberFormat="1" applyFont="1" applyFill="1" applyBorder="1" applyAlignment="1">
      <alignment horizontal="center" vertical="center" wrapText="1"/>
      <protection/>
    </xf>
    <xf numFmtId="49" fontId="50" fillId="0" borderId="10" xfId="60" applyNumberFormat="1" applyFont="1" applyFill="1" applyBorder="1" applyAlignment="1">
      <alignment horizontal="justify" vertical="center" wrapText="1"/>
      <protection/>
    </xf>
    <xf numFmtId="0" fontId="49" fillId="0" borderId="10" xfId="60" applyFont="1" applyFill="1" applyBorder="1" applyAlignment="1">
      <alignment horizontal="justify" vertical="center" wrapText="1"/>
      <protection/>
    </xf>
    <xf numFmtId="0" fontId="49" fillId="0" borderId="12" xfId="60" applyFont="1" applyFill="1" applyBorder="1" applyAlignment="1">
      <alignment horizontal="justify" vertical="center" wrapText="1"/>
      <protection/>
    </xf>
    <xf numFmtId="49" fontId="50" fillId="0" borderId="12" xfId="60" applyNumberFormat="1" applyFont="1" applyFill="1" applyBorder="1" applyAlignment="1">
      <alignment horizontal="justify" vertical="center" wrapText="1"/>
      <protection/>
    </xf>
    <xf numFmtId="0" fontId="50" fillId="0" borderId="12" xfId="60" applyFont="1" applyFill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1" fontId="49" fillId="0" borderId="11" xfId="50" applyNumberFormat="1" applyFont="1" applyFill="1" applyBorder="1" applyAlignment="1">
      <alignment horizontal="center" vertical="center" wrapText="1"/>
    </xf>
    <xf numFmtId="0" fontId="50" fillId="0" borderId="21" xfId="60" applyFont="1" applyFill="1" applyBorder="1" applyAlignment="1">
      <alignment horizontal="center" vertical="center" wrapText="1"/>
      <protection/>
    </xf>
    <xf numFmtId="0" fontId="50" fillId="0" borderId="20" xfId="60" applyFont="1" applyFill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/>
    </xf>
    <xf numFmtId="0" fontId="50" fillId="0" borderId="18" xfId="60" applyFont="1" applyFill="1" applyBorder="1" applyAlignment="1">
      <alignment horizontal="center" vertical="center" wrapText="1"/>
      <protection/>
    </xf>
    <xf numFmtId="0" fontId="50" fillId="0" borderId="11" xfId="60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28" fillId="0" borderId="10" xfId="60" applyFont="1" applyFill="1" applyBorder="1" applyAlignment="1">
      <alignment horizontal="left" vertical="center" wrapText="1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8" fillId="0" borderId="10" xfId="60" applyFont="1" applyFill="1" applyBorder="1" applyAlignment="1">
      <alignment horizontal="justify" vertical="center" wrapText="1"/>
      <protection/>
    </xf>
    <xf numFmtId="4" fontId="50" fillId="0" borderId="10" xfId="0" applyNumberFormat="1" applyFont="1" applyFill="1" applyBorder="1" applyAlignment="1">
      <alignment vertical="center"/>
    </xf>
    <xf numFmtId="0" fontId="29" fillId="0" borderId="10" xfId="60" applyFont="1" applyFill="1" applyBorder="1" applyAlignment="1">
      <alignment horizontal="center" vertical="center" wrapText="1"/>
      <protection/>
    </xf>
    <xf numFmtId="0" fontId="28" fillId="0" borderId="13" xfId="60" applyFont="1" applyFill="1" applyBorder="1" applyAlignment="1">
      <alignment horizontal="center" vertical="center" wrapText="1"/>
      <protection/>
    </xf>
    <xf numFmtId="0" fontId="28" fillId="0" borderId="12" xfId="60" applyFont="1" applyFill="1" applyBorder="1" applyAlignment="1">
      <alignment horizontal="justify" vertical="center" wrapText="1"/>
      <protection/>
    </xf>
    <xf numFmtId="4" fontId="50" fillId="0" borderId="12" xfId="0" applyNumberFormat="1" applyFont="1" applyFill="1" applyBorder="1" applyAlignment="1">
      <alignment vertical="center"/>
    </xf>
    <xf numFmtId="4" fontId="49" fillId="0" borderId="10" xfId="0" applyNumberFormat="1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43" fontId="49" fillId="0" borderId="11" xfId="50" applyFont="1" applyBorder="1" applyAlignment="1">
      <alignment vertical="center"/>
    </xf>
    <xf numFmtId="43" fontId="29" fillId="0" borderId="11" xfId="50" applyFont="1" applyFill="1" applyBorder="1" applyAlignment="1">
      <alignment vertical="center" wrapText="1"/>
    </xf>
    <xf numFmtId="43" fontId="29" fillId="0" borderId="11" xfId="60" applyNumberFormat="1" applyFont="1" applyFill="1" applyBorder="1" applyAlignment="1">
      <alignment vertical="center" wrapText="1"/>
      <protection/>
    </xf>
    <xf numFmtId="0" fontId="29" fillId="0" borderId="11" xfId="0" applyFont="1" applyFill="1" applyBorder="1" applyAlignment="1">
      <alignment horizontal="justify" vertical="center" wrapText="1"/>
    </xf>
    <xf numFmtId="0" fontId="29" fillId="0" borderId="11" xfId="0" applyFont="1" applyFill="1" applyBorder="1" applyAlignment="1">
      <alignment vertical="center" wrapText="1"/>
    </xf>
    <xf numFmtId="43" fontId="49" fillId="0" borderId="11" xfId="50" applyFont="1" applyFill="1" applyBorder="1" applyAlignment="1">
      <alignment horizontal="center" vertical="center" wrapText="1"/>
    </xf>
    <xf numFmtId="43" fontId="49" fillId="0" borderId="12" xfId="50" applyFont="1" applyFill="1" applyBorder="1" applyAlignment="1">
      <alignment horizontal="center" vertical="center" wrapText="1"/>
    </xf>
    <xf numFmtId="43" fontId="49" fillId="0" borderId="11" xfId="50" applyFont="1" applyFill="1" applyBorder="1" applyAlignment="1">
      <alignment horizontal="center" vertical="center"/>
    </xf>
    <xf numFmtId="43" fontId="49" fillId="0" borderId="11" xfId="50" applyNumberFormat="1" applyFont="1" applyFill="1" applyBorder="1" applyAlignment="1">
      <alignment horizontal="center" vertical="center" wrapText="1"/>
    </xf>
    <xf numFmtId="43" fontId="49" fillId="0" borderId="12" xfId="50" applyNumberFormat="1" applyFont="1" applyFill="1" applyBorder="1" applyAlignment="1">
      <alignment horizontal="center" vertical="center" wrapText="1"/>
    </xf>
    <xf numFmtId="43" fontId="49" fillId="0" borderId="14" xfId="50" applyNumberFormat="1" applyFont="1" applyFill="1" applyBorder="1" applyAlignment="1">
      <alignment horizontal="center" vertical="center" wrapText="1"/>
    </xf>
    <xf numFmtId="43" fontId="50" fillId="0" borderId="11" xfId="50" applyNumberFormat="1" applyFont="1" applyFill="1" applyBorder="1" applyAlignment="1">
      <alignment horizontal="center" vertical="center" wrapText="1"/>
    </xf>
    <xf numFmtId="43" fontId="50" fillId="0" borderId="12" xfId="5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8" xfId="60" applyFont="1" applyFill="1" applyBorder="1" applyAlignment="1">
      <alignment horizontal="center" vertical="center" wrapText="1"/>
      <protection/>
    </xf>
    <xf numFmtId="0" fontId="50" fillId="0" borderId="11" xfId="60" applyFont="1" applyFill="1" applyBorder="1" applyAlignment="1">
      <alignment horizontal="center" vertical="center" wrapText="1"/>
      <protection/>
    </xf>
    <xf numFmtId="0" fontId="50" fillId="0" borderId="12" xfId="60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justify" vertical="center" wrapText="1"/>
    </xf>
    <xf numFmtId="43" fontId="49" fillId="0" borderId="11" xfId="50" applyNumberFormat="1" applyFont="1" applyFill="1" applyBorder="1" applyAlignment="1">
      <alignment horizontal="center" vertical="center"/>
    </xf>
    <xf numFmtId="183" fontId="49" fillId="0" borderId="18" xfId="50" applyNumberFormat="1" applyFont="1" applyFill="1" applyBorder="1" applyAlignment="1">
      <alignment horizontal="center" vertical="center" wrapText="1"/>
    </xf>
    <xf numFmtId="183" fontId="49" fillId="0" borderId="11" xfId="50" applyNumberFormat="1" applyFont="1" applyFill="1" applyBorder="1" applyAlignment="1">
      <alignment horizontal="center" vertical="center" wrapText="1"/>
    </xf>
    <xf numFmtId="0" fontId="50" fillId="0" borderId="14" xfId="60" applyFont="1" applyFill="1" applyBorder="1" applyAlignment="1">
      <alignment horizontal="center" vertical="center" wrapText="1"/>
      <protection/>
    </xf>
    <xf numFmtId="0" fontId="49" fillId="0" borderId="12" xfId="60" applyFont="1" applyFill="1" applyBorder="1" applyAlignment="1">
      <alignment horizontal="center" vertical="center" wrapText="1"/>
      <protection/>
    </xf>
    <xf numFmtId="0" fontId="49" fillId="0" borderId="14" xfId="0" applyFont="1" applyFill="1" applyBorder="1" applyAlignment="1">
      <alignment horizontal="justify" vertical="center" wrapText="1"/>
    </xf>
    <xf numFmtId="43" fontId="50" fillId="0" borderId="11" xfId="50" applyFont="1" applyFill="1" applyBorder="1" applyAlignment="1">
      <alignment horizontal="center" vertical="center" wrapText="1"/>
    </xf>
    <xf numFmtId="43" fontId="50" fillId="0" borderId="12" xfId="50" applyFont="1" applyFill="1" applyBorder="1" applyAlignment="1">
      <alignment horizontal="center" vertical="center" wrapText="1"/>
    </xf>
    <xf numFmtId="0" fontId="50" fillId="33" borderId="11" xfId="60" applyFont="1" applyFill="1" applyBorder="1" applyAlignment="1">
      <alignment horizontal="center" vertical="center" wrapText="1"/>
      <protection/>
    </xf>
    <xf numFmtId="49" fontId="50" fillId="0" borderId="11" xfId="60" applyNumberFormat="1" applyFont="1" applyFill="1" applyBorder="1" applyAlignment="1">
      <alignment horizontal="center" vertical="center" wrapText="1"/>
      <protection/>
    </xf>
    <xf numFmtId="49" fontId="50" fillId="0" borderId="12" xfId="60" applyNumberFormat="1" applyFont="1" applyFill="1" applyBorder="1" applyAlignment="1">
      <alignment horizontal="center" vertical="center" wrapText="1"/>
      <protection/>
    </xf>
    <xf numFmtId="0" fontId="50" fillId="15" borderId="15" xfId="0" applyFont="1" applyFill="1" applyBorder="1" applyAlignment="1">
      <alignment horizontal="center"/>
    </xf>
    <xf numFmtId="0" fontId="50" fillId="0" borderId="12" xfId="60" applyFont="1" applyFill="1" applyBorder="1" applyAlignment="1">
      <alignment horizontal="center" vertical="center"/>
      <protection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28" fillId="0" borderId="12" xfId="60" applyFont="1" applyFill="1" applyBorder="1" applyAlignment="1">
      <alignment horizontal="left" vertical="center" wrapText="1"/>
      <protection/>
    </xf>
    <xf numFmtId="0" fontId="50" fillId="15" borderId="22" xfId="0" applyFont="1" applyFill="1" applyBorder="1" applyAlignment="1">
      <alignment horizontal="center" vertical="center"/>
    </xf>
    <xf numFmtId="43" fontId="50" fillId="3" borderId="15" xfId="50" applyNumberFormat="1" applyFont="1" applyFill="1" applyBorder="1" applyAlignment="1">
      <alignment horizontal="center" vertical="center" wrapText="1"/>
    </xf>
    <xf numFmtId="43" fontId="50" fillId="3" borderId="15" xfId="50" applyFont="1" applyFill="1" applyBorder="1" applyAlignment="1">
      <alignment vertical="center" wrapText="1"/>
    </xf>
    <xf numFmtId="43" fontId="50" fillId="3" borderId="15" xfId="50" applyFont="1" applyFill="1" applyBorder="1" applyAlignment="1">
      <alignment/>
    </xf>
    <xf numFmtId="0" fontId="49" fillId="3" borderId="15" xfId="0" applyFont="1" applyFill="1" applyBorder="1" applyAlignment="1">
      <alignment horizontal="center"/>
    </xf>
    <xf numFmtId="43" fontId="50" fillId="3" borderId="16" xfId="0" applyNumberFormat="1" applyFont="1" applyFill="1" applyBorder="1" applyAlignment="1">
      <alignment vertical="center"/>
    </xf>
    <xf numFmtId="4" fontId="49" fillId="0" borderId="11" xfId="0" applyNumberFormat="1" applyFont="1" applyFill="1" applyBorder="1" applyAlignment="1">
      <alignment horizontal="center"/>
    </xf>
    <xf numFmtId="4" fontId="49" fillId="0" borderId="18" xfId="0" applyNumberFormat="1" applyFont="1" applyFill="1" applyBorder="1" applyAlignment="1">
      <alignment vertical="center"/>
    </xf>
    <xf numFmtId="0" fontId="29" fillId="0" borderId="11" xfId="0" applyFont="1" applyFill="1" applyBorder="1" applyAlignment="1">
      <alignment horizontal="left" vertical="center" wrapText="1"/>
    </xf>
    <xf numFmtId="4" fontId="49" fillId="0" borderId="11" xfId="0" applyNumberFormat="1" applyFont="1" applyFill="1" applyBorder="1" applyAlignment="1">
      <alignment vertical="center"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left" vertical="center" wrapText="1"/>
    </xf>
    <xf numFmtId="43" fontId="50" fillId="0" borderId="12" xfId="50" applyFont="1" applyBorder="1" applyAlignment="1">
      <alignment vertical="center"/>
    </xf>
    <xf numFmtId="4" fontId="49" fillId="0" borderId="12" xfId="0" applyNumberFormat="1" applyFont="1" applyFill="1" applyBorder="1" applyAlignment="1">
      <alignment horizontal="center"/>
    </xf>
    <xf numFmtId="4" fontId="50" fillId="0" borderId="12" xfId="0" applyNumberFormat="1" applyFont="1" applyFill="1" applyBorder="1" applyAlignment="1">
      <alignment horizontal="center"/>
    </xf>
    <xf numFmtId="43" fontId="50" fillId="15" borderId="15" xfId="60" applyNumberFormat="1" applyFont="1" applyFill="1" applyBorder="1" applyAlignment="1">
      <alignment horizontal="center" vertical="center" wrapText="1"/>
      <protection/>
    </xf>
    <xf numFmtId="43" fontId="49" fillId="3" borderId="15" xfId="50" applyFont="1" applyFill="1" applyBorder="1" applyAlignment="1">
      <alignment horizontal="center" vertical="center" wrapText="1"/>
    </xf>
    <xf numFmtId="43" fontId="50" fillId="3" borderId="15" xfId="50" applyFont="1" applyFill="1" applyBorder="1" applyAlignment="1">
      <alignment vertical="center"/>
    </xf>
    <xf numFmtId="0" fontId="49" fillId="3" borderId="15" xfId="60" applyFont="1" applyFill="1" applyBorder="1" applyAlignment="1">
      <alignment horizontal="center" vertical="center" wrapText="1"/>
      <protection/>
    </xf>
    <xf numFmtId="4" fontId="49" fillId="3" borderId="15" xfId="0" applyNumberFormat="1" applyFont="1" applyFill="1" applyBorder="1" applyAlignment="1">
      <alignment horizontal="center"/>
    </xf>
    <xf numFmtId="4" fontId="50" fillId="3" borderId="15" xfId="0" applyNumberFormat="1" applyFont="1" applyFill="1" applyBorder="1" applyAlignment="1">
      <alignment vertical="center"/>
    </xf>
    <xf numFmtId="43" fontId="49" fillId="9" borderId="15" xfId="50" applyFont="1" applyFill="1" applyBorder="1" applyAlignment="1">
      <alignment horizontal="center" vertical="center" wrapText="1"/>
    </xf>
    <xf numFmtId="43" fontId="50" fillId="9" borderId="15" xfId="50" applyFont="1" applyFill="1" applyBorder="1" applyAlignment="1">
      <alignment vertical="center"/>
    </xf>
    <xf numFmtId="4" fontId="49" fillId="9" borderId="15" xfId="0" applyNumberFormat="1" applyFont="1" applyFill="1" applyBorder="1" applyAlignment="1">
      <alignment horizontal="center"/>
    </xf>
    <xf numFmtId="4" fontId="50" fillId="9" borderId="15" xfId="0" applyNumberFormat="1" applyFont="1" applyFill="1" applyBorder="1" applyAlignment="1">
      <alignment vertical="center"/>
    </xf>
    <xf numFmtId="0" fontId="50" fillId="3" borderId="15" xfId="60" applyFont="1" applyFill="1" applyBorder="1" applyAlignment="1">
      <alignment horizontal="center" vertical="center" wrapText="1"/>
      <protection/>
    </xf>
    <xf numFmtId="43" fontId="50" fillId="3" borderId="15" xfId="50" applyFont="1" applyFill="1" applyBorder="1" applyAlignment="1">
      <alignment horizontal="center" vertical="center" wrapText="1"/>
    </xf>
    <xf numFmtId="4" fontId="50" fillId="3" borderId="15" xfId="0" applyNumberFormat="1" applyFont="1" applyFill="1" applyBorder="1" applyAlignment="1">
      <alignment horizontal="center"/>
    </xf>
    <xf numFmtId="0" fontId="50" fillId="0" borderId="18" xfId="60" applyFont="1" applyFill="1" applyBorder="1" applyAlignment="1">
      <alignment horizontal="center" vertical="center"/>
      <protection/>
    </xf>
    <xf numFmtId="0" fontId="28" fillId="0" borderId="23" xfId="60" applyFont="1" applyFill="1" applyBorder="1" applyAlignment="1">
      <alignment horizontal="left" vertical="center" wrapText="1"/>
      <protection/>
    </xf>
    <xf numFmtId="4" fontId="49" fillId="0" borderId="12" xfId="0" applyNumberFormat="1" applyFont="1" applyBorder="1" applyAlignment="1">
      <alignment horizontal="center"/>
    </xf>
    <xf numFmtId="0" fontId="50" fillId="0" borderId="23" xfId="60" applyFont="1" applyFill="1" applyBorder="1" applyAlignment="1">
      <alignment horizontal="left" vertical="center" wrapText="1"/>
      <protection/>
    </xf>
    <xf numFmtId="0" fontId="50" fillId="3" borderId="15" xfId="0" applyFont="1" applyFill="1" applyBorder="1" applyAlignment="1">
      <alignment horizontal="center"/>
    </xf>
    <xf numFmtId="43" fontId="50" fillId="3" borderId="15" xfId="0" applyNumberFormat="1" applyFont="1" applyFill="1" applyBorder="1" applyAlignment="1">
      <alignment vertical="center"/>
    </xf>
    <xf numFmtId="43" fontId="50" fillId="3" borderId="15" xfId="50" applyNumberFormat="1" applyFont="1" applyFill="1" applyBorder="1" applyAlignment="1">
      <alignment horizontal="center" vertical="center"/>
    </xf>
    <xf numFmtId="49" fontId="50" fillId="0" borderId="11" xfId="60" applyNumberFormat="1" applyFont="1" applyFill="1" applyBorder="1" applyAlignment="1">
      <alignment vertical="center" wrapText="1"/>
      <protection/>
    </xf>
    <xf numFmtId="49" fontId="50" fillId="0" borderId="18" xfId="60" applyNumberFormat="1" applyFont="1" applyFill="1" applyBorder="1" applyAlignment="1">
      <alignment horizontal="center" vertical="center" wrapText="1"/>
      <protection/>
    </xf>
    <xf numFmtId="0" fontId="49" fillId="0" borderId="18" xfId="0" applyFont="1" applyBorder="1" applyAlignment="1">
      <alignment horizontal="center"/>
    </xf>
    <xf numFmtId="43" fontId="50" fillId="0" borderId="12" xfId="60" applyNumberFormat="1" applyFont="1" applyFill="1" applyBorder="1" applyAlignment="1">
      <alignment horizontal="center" vertical="center" wrapText="1"/>
      <protection/>
    </xf>
    <xf numFmtId="0" fontId="50" fillId="0" borderId="12" xfId="60" applyFont="1" applyFill="1" applyBorder="1" applyAlignment="1">
      <alignment vertical="center"/>
      <protection/>
    </xf>
    <xf numFmtId="43" fontId="50" fillId="0" borderId="12" xfId="50" applyFont="1" applyFill="1" applyBorder="1" applyAlignment="1">
      <alignment horizontal="center" vertical="center"/>
    </xf>
    <xf numFmtId="43" fontId="50" fillId="0" borderId="17" xfId="0" applyNumberFormat="1" applyFont="1" applyFill="1" applyBorder="1" applyAlignment="1">
      <alignment/>
    </xf>
    <xf numFmtId="0" fontId="49" fillId="0" borderId="15" xfId="0" applyFont="1" applyBorder="1" applyAlignment="1">
      <alignment/>
    </xf>
    <xf numFmtId="43" fontId="50" fillId="3" borderId="15" xfId="50" applyFont="1" applyFill="1" applyBorder="1" applyAlignment="1">
      <alignment horizontal="center" vertical="center"/>
    </xf>
    <xf numFmtId="43" fontId="50" fillId="3" borderId="15" xfId="60" applyNumberFormat="1" applyFont="1" applyFill="1" applyBorder="1" applyAlignment="1">
      <alignment horizontal="center" vertical="center" wrapText="1"/>
      <protection/>
    </xf>
    <xf numFmtId="43" fontId="50" fillId="3" borderId="15" xfId="50" applyFont="1" applyFill="1" applyBorder="1" applyAlignment="1">
      <alignment horizontal="right" vertical="center" wrapText="1"/>
    </xf>
    <xf numFmtId="43" fontId="50" fillId="3" borderId="15" xfId="50" applyFont="1" applyFill="1" applyBorder="1" applyAlignment="1">
      <alignment horizontal="center"/>
    </xf>
    <xf numFmtId="43" fontId="50" fillId="3" borderId="15" xfId="0" applyNumberFormat="1" applyFont="1" applyFill="1" applyBorder="1" applyAlignment="1">
      <alignment/>
    </xf>
    <xf numFmtId="43" fontId="50" fillId="0" borderId="12" xfId="50" applyNumberFormat="1" applyFont="1" applyFill="1" applyBorder="1" applyAlignment="1">
      <alignment vertical="center" wrapText="1"/>
    </xf>
    <xf numFmtId="43" fontId="50" fillId="3" borderId="15" xfId="50" applyNumberFormat="1" applyFont="1" applyFill="1" applyBorder="1" applyAlignment="1">
      <alignment vertical="center" wrapText="1"/>
    </xf>
    <xf numFmtId="4" fontId="50" fillId="15" borderId="15" xfId="0" applyNumberFormat="1" applyFont="1" applyFill="1" applyBorder="1" applyAlignment="1">
      <alignment vertical="center"/>
    </xf>
    <xf numFmtId="0" fontId="50" fillId="15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2" fontId="50" fillId="0" borderId="0" xfId="0" applyNumberFormat="1" applyFont="1" applyBorder="1" applyAlignment="1">
      <alignment horizontal="center" vertical="center"/>
    </xf>
    <xf numFmtId="2" fontId="49" fillId="0" borderId="0" xfId="0" applyNumberFormat="1" applyFont="1" applyBorder="1" applyAlignment="1">
      <alignment horizontal="center" vertical="center"/>
    </xf>
    <xf numFmtId="183" fontId="49" fillId="0" borderId="10" xfId="50" applyNumberFormat="1" applyFont="1" applyBorder="1" applyAlignment="1">
      <alignment horizontal="center" vertical="center"/>
    </xf>
    <xf numFmtId="10" fontId="49" fillId="0" borderId="12" xfId="62" applyNumberFormat="1" applyFont="1" applyBorder="1" applyAlignment="1">
      <alignment horizontal="center" vertical="center"/>
    </xf>
    <xf numFmtId="10" fontId="49" fillId="0" borderId="10" xfId="0" applyNumberFormat="1" applyFont="1" applyBorder="1" applyAlignment="1">
      <alignment horizontal="center" vertical="center"/>
    </xf>
    <xf numFmtId="183" fontId="49" fillId="0" borderId="11" xfId="50" applyNumberFormat="1" applyFont="1" applyBorder="1" applyAlignment="1">
      <alignment horizontal="center" vertical="center"/>
    </xf>
    <xf numFmtId="10" fontId="49" fillId="0" borderId="10" xfId="62" applyNumberFormat="1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50" fillId="15" borderId="28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0" fontId="50" fillId="0" borderId="17" xfId="62" applyNumberFormat="1" applyFont="1" applyBorder="1" applyAlignment="1">
      <alignment horizontal="center" vertical="center"/>
    </xf>
    <xf numFmtId="10" fontId="49" fillId="0" borderId="13" xfId="62" applyNumberFormat="1" applyFont="1" applyBorder="1" applyAlignment="1">
      <alignment horizontal="center" vertical="center"/>
    </xf>
    <xf numFmtId="183" fontId="50" fillId="0" borderId="10" xfId="50" applyNumberFormat="1" applyFont="1" applyBorder="1" applyAlignment="1">
      <alignment horizontal="center" vertical="center"/>
    </xf>
    <xf numFmtId="0" fontId="50" fillId="15" borderId="26" xfId="0" applyFont="1" applyFill="1" applyBorder="1" applyAlignment="1">
      <alignment horizontal="center" vertical="center" wrapText="1"/>
    </xf>
    <xf numFmtId="10" fontId="50" fillId="0" borderId="26" xfId="62" applyNumberFormat="1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 wrapText="1"/>
    </xf>
    <xf numFmtId="10" fontId="49" fillId="0" borderId="26" xfId="62" applyNumberFormat="1" applyFont="1" applyBorder="1" applyAlignment="1">
      <alignment horizontal="center" vertical="center"/>
    </xf>
    <xf numFmtId="10" fontId="49" fillId="0" borderId="29" xfId="62" applyNumberFormat="1" applyFont="1" applyBorder="1" applyAlignment="1">
      <alignment horizontal="center" vertical="center"/>
    </xf>
    <xf numFmtId="183" fontId="50" fillId="3" borderId="15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9" fontId="50" fillId="3" borderId="16" xfId="0" applyNumberFormat="1" applyFont="1" applyFill="1" applyBorder="1" applyAlignment="1">
      <alignment horizontal="center" vertical="center"/>
    </xf>
    <xf numFmtId="43" fontId="50" fillId="0" borderId="12" xfId="50" applyFont="1" applyFill="1" applyBorder="1" applyAlignment="1">
      <alignment horizontal="center" vertical="center" wrapText="1"/>
    </xf>
    <xf numFmtId="43" fontId="50" fillId="0" borderId="10" xfId="50" applyFont="1" applyFill="1" applyBorder="1" applyAlignment="1">
      <alignment horizontal="center" vertical="center" wrapText="1"/>
    </xf>
    <xf numFmtId="0" fontId="50" fillId="0" borderId="12" xfId="60" applyFont="1" applyFill="1" applyBorder="1" applyAlignment="1">
      <alignment horizontal="center" vertical="center" wrapText="1"/>
      <protection/>
    </xf>
    <xf numFmtId="49" fontId="50" fillId="0" borderId="12" xfId="60" applyNumberFormat="1" applyFont="1" applyFill="1" applyBorder="1" applyAlignment="1">
      <alignment horizontal="center" vertical="center" wrapText="1"/>
      <protection/>
    </xf>
    <xf numFmtId="172" fontId="50" fillId="0" borderId="12" xfId="60" applyNumberFormat="1" applyFont="1" applyFill="1" applyBorder="1" applyAlignment="1">
      <alignment horizontal="center" vertical="center" wrapText="1"/>
      <protection/>
    </xf>
    <xf numFmtId="0" fontId="50" fillId="0" borderId="12" xfId="60" applyFont="1" applyFill="1" applyBorder="1" applyAlignment="1">
      <alignment horizontal="center" vertical="center"/>
      <protection/>
    </xf>
    <xf numFmtId="0" fontId="50" fillId="0" borderId="10" xfId="60" applyFont="1" applyFill="1" applyBorder="1" applyAlignment="1">
      <alignment horizontal="center" vertical="center" wrapText="1"/>
      <protection/>
    </xf>
    <xf numFmtId="0" fontId="50" fillId="3" borderId="15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183" fontId="50" fillId="0" borderId="0" xfId="0" applyNumberFormat="1" applyFont="1" applyBorder="1" applyAlignment="1">
      <alignment horizontal="center" vertical="center"/>
    </xf>
    <xf numFmtId="183" fontId="50" fillId="3" borderId="15" xfId="50" applyNumberFormat="1" applyFont="1" applyFill="1" applyBorder="1" applyAlignment="1">
      <alignment horizontal="right" vertical="center"/>
    </xf>
    <xf numFmtId="9" fontId="50" fillId="3" borderId="15" xfId="0" applyNumberFormat="1" applyFont="1" applyFill="1" applyBorder="1" applyAlignment="1">
      <alignment horizontal="center" vertical="center"/>
    </xf>
    <xf numFmtId="43" fontId="49" fillId="0" borderId="10" xfId="5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/>
    </xf>
    <xf numFmtId="0" fontId="50" fillId="0" borderId="0" xfId="0" applyFont="1" applyFill="1" applyAlignment="1">
      <alignment horizontal="center" vertical="center"/>
    </xf>
    <xf numFmtId="0" fontId="50" fillId="0" borderId="11" xfId="0" applyFont="1" applyFill="1" applyBorder="1" applyAlignment="1">
      <alignment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0" xfId="60" applyFont="1" applyFill="1" applyBorder="1" applyAlignment="1">
      <alignment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50" fillId="3" borderId="16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10" fontId="49" fillId="0" borderId="12" xfId="62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9" fillId="0" borderId="17" xfId="0" applyFont="1" applyFill="1" applyBorder="1" applyAlignment="1">
      <alignment horizontal="center" vertical="center"/>
    </xf>
    <xf numFmtId="43" fontId="50" fillId="3" borderId="16" xfId="5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 horizontal="right"/>
    </xf>
    <xf numFmtId="171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" fontId="49" fillId="0" borderId="10" xfId="50" applyNumberFormat="1" applyFont="1" applyFill="1" applyBorder="1" applyAlignment="1">
      <alignment horizontal="right" vertical="center" wrapText="1"/>
    </xf>
    <xf numFmtId="43" fontId="29" fillId="0" borderId="11" xfId="50" applyFont="1" applyFill="1" applyBorder="1" applyAlignment="1">
      <alignment horizontal="center" vertical="center" wrapText="1"/>
    </xf>
    <xf numFmtId="43" fontId="49" fillId="0" borderId="11" xfId="50" applyFont="1" applyFill="1" applyBorder="1" applyAlignment="1">
      <alignment horizontal="center" vertical="center" wrapText="1"/>
    </xf>
    <xf numFmtId="43" fontId="50" fillId="0" borderId="11" xfId="50" applyFont="1" applyFill="1" applyBorder="1" applyAlignment="1">
      <alignment horizontal="center" vertical="center" wrapText="1"/>
    </xf>
    <xf numFmtId="43" fontId="50" fillId="0" borderId="12" xfId="5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43" fontId="49" fillId="0" borderId="10" xfId="50" applyFont="1" applyFill="1" applyBorder="1" applyAlignment="1">
      <alignment horizontal="center" vertical="center" wrapText="1"/>
    </xf>
    <xf numFmtId="0" fontId="28" fillId="0" borderId="11" xfId="60" applyFont="1" applyFill="1" applyBorder="1" applyAlignment="1">
      <alignment horizontal="left" vertical="center" wrapText="1"/>
      <protection/>
    </xf>
    <xf numFmtId="0" fontId="28" fillId="0" borderId="11" xfId="60" applyFont="1" applyFill="1" applyBorder="1" applyAlignment="1">
      <alignment horizontal="center" vertical="center" wrapText="1"/>
      <protection/>
    </xf>
    <xf numFmtId="0" fontId="28" fillId="0" borderId="12" xfId="60" applyFont="1" applyFill="1" applyBorder="1" applyAlignment="1">
      <alignment horizontal="center" vertical="center" wrapText="1"/>
      <protection/>
    </xf>
    <xf numFmtId="4" fontId="49" fillId="0" borderId="10" xfId="5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justify" vertical="center" wrapText="1"/>
    </xf>
    <xf numFmtId="0" fontId="50" fillId="0" borderId="11" xfId="0" applyFont="1" applyFill="1" applyBorder="1" applyAlignment="1">
      <alignment horizontal="center" vertical="center"/>
    </xf>
    <xf numFmtId="43" fontId="50" fillId="0" borderId="10" xfId="5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justify" vertical="center" wrapText="1"/>
    </xf>
    <xf numFmtId="0" fontId="50" fillId="0" borderId="12" xfId="0" applyFont="1" applyBorder="1" applyAlignment="1">
      <alignment horizontal="center"/>
    </xf>
    <xf numFmtId="0" fontId="29" fillId="0" borderId="10" xfId="60" applyFont="1" applyFill="1" applyBorder="1" applyAlignment="1">
      <alignment horizontal="justify" vertical="center" wrapText="1"/>
      <protection/>
    </xf>
    <xf numFmtId="4" fontId="49" fillId="0" borderId="11" xfId="50" applyNumberFormat="1" applyFont="1" applyFill="1" applyBorder="1" applyAlignment="1">
      <alignment horizontal="center" vertical="center" wrapText="1"/>
    </xf>
    <xf numFmtId="0" fontId="29" fillId="0" borderId="11" xfId="60" applyFont="1" applyFill="1" applyBorder="1" applyAlignment="1">
      <alignment horizontal="center" vertical="center" wrapText="1"/>
      <protection/>
    </xf>
    <xf numFmtId="43" fontId="50" fillId="0" borderId="10" xfId="50" applyFont="1" applyFill="1" applyBorder="1" applyAlignment="1">
      <alignment horizontal="center" vertical="center" wrapText="1"/>
    </xf>
    <xf numFmtId="173" fontId="50" fillId="15" borderId="15" xfId="50" applyNumberFormat="1" applyFont="1" applyFill="1" applyBorder="1" applyAlignment="1">
      <alignment horizontal="center" vertical="center" wrapText="1"/>
    </xf>
    <xf numFmtId="43" fontId="50" fillId="15" borderId="31" xfId="50" applyFont="1" applyFill="1" applyBorder="1" applyAlignment="1">
      <alignment horizontal="center" vertical="center" wrapText="1"/>
    </xf>
    <xf numFmtId="0" fontId="28" fillId="0" borderId="18" xfId="60" applyFont="1" applyFill="1" applyBorder="1" applyAlignment="1">
      <alignment horizontal="center" vertical="center" wrapText="1"/>
      <protection/>
    </xf>
    <xf numFmtId="0" fontId="50" fillId="9" borderId="15" xfId="0" applyFont="1" applyFill="1" applyBorder="1" applyAlignment="1">
      <alignment horizontal="center" vertical="center" wrapText="1"/>
    </xf>
    <xf numFmtId="4" fontId="7" fillId="33" borderId="32" xfId="54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justify" vertical="center"/>
    </xf>
    <xf numFmtId="4" fontId="7" fillId="33" borderId="33" xfId="54" applyNumberFormat="1" applyFont="1" applyFill="1" applyBorder="1" applyAlignment="1">
      <alignment horizontal="right" vertical="center"/>
    </xf>
    <xf numFmtId="43" fontId="49" fillId="0" borderId="0" xfId="50" applyFont="1" applyFill="1" applyBorder="1" applyAlignment="1">
      <alignment/>
    </xf>
    <xf numFmtId="43" fontId="49" fillId="0" borderId="0" xfId="50" applyFont="1" applyFill="1" applyBorder="1" applyAlignment="1">
      <alignment/>
    </xf>
    <xf numFmtId="43" fontId="7" fillId="33" borderId="32" xfId="54" applyFont="1" applyFill="1" applyBorder="1" applyAlignment="1">
      <alignment horizontal="right" vertical="center"/>
    </xf>
    <xf numFmtId="199" fontId="7" fillId="33" borderId="32" xfId="54" applyNumberFormat="1" applyFont="1" applyFill="1" applyBorder="1" applyAlignment="1">
      <alignment horizontal="right" vertical="center"/>
    </xf>
    <xf numFmtId="199" fontId="3" fillId="3" borderId="15" xfId="54" applyNumberFormat="1" applyFont="1" applyFill="1" applyBorder="1" applyAlignment="1">
      <alignment horizontal="right" vertical="center"/>
    </xf>
    <xf numFmtId="0" fontId="28" fillId="9" borderId="34" xfId="0" applyFont="1" applyFill="1" applyBorder="1" applyAlignment="1">
      <alignment horizontal="center" vertical="center" wrapText="1"/>
    </xf>
    <xf numFmtId="43" fontId="49" fillId="0" borderId="11" xfId="50" applyNumberFormat="1" applyFont="1" applyFill="1" applyBorder="1" applyAlignment="1">
      <alignment horizontal="center" vertical="center" wrapText="1"/>
    </xf>
    <xf numFmtId="43" fontId="49" fillId="0" borderId="11" xfId="50" applyFont="1" applyFill="1" applyBorder="1" applyAlignment="1">
      <alignment horizontal="center" vertical="center" wrapText="1"/>
    </xf>
    <xf numFmtId="43" fontId="49" fillId="0" borderId="12" xfId="50" applyFont="1" applyFill="1" applyBorder="1" applyAlignment="1">
      <alignment horizontal="center" vertical="center" wrapText="1"/>
    </xf>
    <xf numFmtId="43" fontId="49" fillId="0" borderId="18" xfId="50" applyNumberFormat="1" applyFont="1" applyFill="1" applyBorder="1" applyAlignment="1">
      <alignment horizontal="center" vertical="center"/>
    </xf>
    <xf numFmtId="43" fontId="50" fillId="0" borderId="11" xfId="50" applyNumberFormat="1" applyFont="1" applyFill="1" applyBorder="1" applyAlignment="1">
      <alignment horizontal="center" vertical="center" wrapText="1"/>
    </xf>
    <xf numFmtId="43" fontId="50" fillId="0" borderId="12" xfId="50" applyNumberFormat="1" applyFont="1" applyFill="1" applyBorder="1" applyAlignment="1">
      <alignment horizontal="center" vertical="center" wrapText="1"/>
    </xf>
    <xf numFmtId="43" fontId="49" fillId="0" borderId="11" xfId="50" applyNumberFormat="1" applyFont="1" applyFill="1" applyBorder="1" applyAlignment="1">
      <alignment horizontal="center" vertical="center"/>
    </xf>
    <xf numFmtId="43" fontId="49" fillId="0" borderId="10" xfId="5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43" fontId="50" fillId="0" borderId="10" xfId="50" applyFont="1" applyFill="1" applyBorder="1" applyAlignment="1">
      <alignment horizontal="center" vertical="center" wrapText="1"/>
    </xf>
    <xf numFmtId="43" fontId="29" fillId="0" borderId="11" xfId="50" applyFont="1" applyFill="1" applyBorder="1" applyAlignment="1">
      <alignment horizontal="center" vertical="center" wrapText="1"/>
    </xf>
    <xf numFmtId="43" fontId="50" fillId="0" borderId="12" xfId="50" applyFont="1" applyFill="1" applyBorder="1" applyAlignment="1">
      <alignment horizontal="center" vertical="center" wrapText="1"/>
    </xf>
    <xf numFmtId="43" fontId="49" fillId="0" borderId="10" xfId="50" applyFont="1" applyFill="1" applyBorder="1" applyAlignment="1">
      <alignment horizontal="center" vertical="center" wrapText="1"/>
    </xf>
    <xf numFmtId="171" fontId="50" fillId="0" borderId="13" xfId="0" applyNumberFormat="1" applyFont="1" applyFill="1" applyBorder="1" applyAlignment="1">
      <alignment vertical="center"/>
    </xf>
    <xf numFmtId="0" fontId="49" fillId="0" borderId="11" xfId="0" applyFont="1" applyBorder="1" applyAlignment="1">
      <alignment/>
    </xf>
    <xf numFmtId="43" fontId="50" fillId="0" borderId="17" xfId="50" applyFont="1" applyFill="1" applyBorder="1" applyAlignment="1">
      <alignment vertical="center"/>
    </xf>
    <xf numFmtId="43" fontId="50" fillId="0" borderId="13" xfId="50" applyFont="1" applyFill="1" applyBorder="1" applyAlignment="1">
      <alignment vertical="center"/>
    </xf>
    <xf numFmtId="43" fontId="49" fillId="0" borderId="13" xfId="50" applyFont="1" applyFill="1" applyBorder="1" applyAlignment="1">
      <alignment vertical="center"/>
    </xf>
    <xf numFmtId="43" fontId="29" fillId="0" borderId="18" xfId="50" applyFont="1" applyFill="1" applyBorder="1" applyAlignment="1">
      <alignment vertical="center" wrapText="1"/>
    </xf>
    <xf numFmtId="43" fontId="49" fillId="0" borderId="18" xfId="50" applyFont="1" applyFill="1" applyBorder="1" applyAlignment="1">
      <alignment vertical="center"/>
    </xf>
    <xf numFmtId="43" fontId="50" fillId="9" borderId="16" xfId="50" applyFont="1" applyFill="1" applyBorder="1" applyAlignment="1">
      <alignment vertical="center"/>
    </xf>
    <xf numFmtId="43" fontId="50" fillId="3" borderId="16" xfId="50" applyFont="1" applyFill="1" applyBorder="1" applyAlignment="1">
      <alignment vertical="center"/>
    </xf>
    <xf numFmtId="43" fontId="50" fillId="15" borderId="15" xfId="50" applyFont="1" applyFill="1" applyBorder="1" applyAlignment="1">
      <alignment vertical="center"/>
    </xf>
    <xf numFmtId="43" fontId="49" fillId="0" borderId="10" xfId="50" applyFont="1" applyFill="1" applyBorder="1" applyAlignment="1">
      <alignment horizontal="center" vertical="center" wrapText="1"/>
    </xf>
    <xf numFmtId="43" fontId="49" fillId="0" borderId="11" xfId="50" applyNumberFormat="1" applyFont="1" applyFill="1" applyBorder="1" applyAlignment="1">
      <alignment horizontal="center" vertical="center" wrapText="1"/>
    </xf>
    <xf numFmtId="43" fontId="50" fillId="0" borderId="12" xfId="50" applyNumberFormat="1" applyFont="1" applyFill="1" applyBorder="1" applyAlignment="1">
      <alignment horizontal="center" vertical="center" wrapText="1"/>
    </xf>
    <xf numFmtId="199" fontId="5" fillId="34" borderId="0" xfId="0" applyNumberFormat="1" applyFont="1" applyFill="1" applyAlignment="1">
      <alignment horizontal="right" vertical="center"/>
    </xf>
    <xf numFmtId="199" fontId="6" fillId="35" borderId="0" xfId="0" applyNumberFormat="1" applyFont="1" applyFill="1" applyAlignment="1">
      <alignment horizontal="right" vertical="center"/>
    </xf>
    <xf numFmtId="4" fontId="0" fillId="36" borderId="0" xfId="0" applyNumberFormat="1" applyFill="1" applyBorder="1" applyAlignment="1" applyProtection="1">
      <alignment/>
      <protection/>
    </xf>
    <xf numFmtId="0" fontId="49" fillId="36" borderId="0" xfId="0" applyFont="1" applyFill="1" applyAlignment="1">
      <alignment/>
    </xf>
    <xf numFmtId="43" fontId="49" fillId="36" borderId="0" xfId="50" applyFont="1" applyFill="1" applyAlignment="1">
      <alignment/>
    </xf>
    <xf numFmtId="43" fontId="49" fillId="0" borderId="18" xfId="50" applyNumberFormat="1" applyFont="1" applyFill="1" applyBorder="1" applyAlignment="1">
      <alignment horizontal="center" vertical="center"/>
    </xf>
    <xf numFmtId="4" fontId="49" fillId="0" borderId="10" xfId="50" applyNumberFormat="1" applyFont="1" applyFill="1" applyBorder="1" applyAlignment="1">
      <alignment horizontal="center" vertical="center" wrapText="1"/>
    </xf>
    <xf numFmtId="4" fontId="49" fillId="0" borderId="10" xfId="50" applyNumberFormat="1" applyFont="1" applyFill="1" applyBorder="1" applyAlignment="1">
      <alignment horizontal="right" vertical="center" wrapText="1"/>
    </xf>
    <xf numFmtId="0" fontId="28" fillId="0" borderId="11" xfId="60" applyFont="1" applyFill="1" applyBorder="1" applyAlignment="1">
      <alignment horizontal="left" vertical="center" wrapText="1"/>
      <protection/>
    </xf>
    <xf numFmtId="0" fontId="28" fillId="0" borderId="14" xfId="60" applyFont="1" applyFill="1" applyBorder="1" applyAlignment="1">
      <alignment horizontal="left" vertical="center" wrapText="1"/>
      <protection/>
    </xf>
    <xf numFmtId="43" fontId="50" fillId="0" borderId="11" xfId="50" applyFont="1" applyFill="1" applyBorder="1" applyAlignment="1">
      <alignment horizontal="center" vertical="center" wrapText="1"/>
    </xf>
    <xf numFmtId="43" fontId="50" fillId="0" borderId="12" xfId="50" applyFont="1" applyFill="1" applyBorder="1" applyAlignment="1">
      <alignment horizontal="center" vertical="center" wrapText="1"/>
    </xf>
    <xf numFmtId="43" fontId="49" fillId="0" borderId="11" xfId="50" applyFont="1" applyFill="1" applyBorder="1" applyAlignment="1">
      <alignment horizontal="center" vertical="center" wrapText="1"/>
    </xf>
    <xf numFmtId="43" fontId="49" fillId="0" borderId="12" xfId="50" applyFont="1" applyFill="1" applyBorder="1" applyAlignment="1">
      <alignment horizontal="center" vertical="center" wrapText="1"/>
    </xf>
    <xf numFmtId="4" fontId="49" fillId="0" borderId="11" xfId="50" applyNumberFormat="1" applyFont="1" applyFill="1" applyBorder="1" applyAlignment="1">
      <alignment horizontal="right" vertical="center" wrapText="1"/>
    </xf>
    <xf numFmtId="0" fontId="49" fillId="0" borderId="14" xfId="0" applyFont="1" applyFill="1" applyBorder="1" applyAlignment="1">
      <alignment horizontal="right" vertical="center" wrapText="1"/>
    </xf>
    <xf numFmtId="0" fontId="49" fillId="0" borderId="12" xfId="0" applyFont="1" applyFill="1" applyBorder="1" applyAlignment="1">
      <alignment horizontal="right" vertical="center" wrapText="1"/>
    </xf>
    <xf numFmtId="43" fontId="49" fillId="0" borderId="10" xfId="50" applyFont="1" applyFill="1" applyBorder="1" applyAlignment="1">
      <alignment horizontal="center" vertical="center" wrapText="1"/>
    </xf>
    <xf numFmtId="43" fontId="49" fillId="0" borderId="14" xfId="50" applyFont="1" applyFill="1" applyBorder="1" applyAlignment="1">
      <alignment horizontal="center" vertical="center" wrapText="1"/>
    </xf>
    <xf numFmtId="0" fontId="28" fillId="0" borderId="11" xfId="60" applyFont="1" applyFill="1" applyBorder="1" applyAlignment="1">
      <alignment horizontal="center" vertical="center" wrapText="1"/>
      <protection/>
    </xf>
    <xf numFmtId="0" fontId="28" fillId="0" borderId="14" xfId="60" applyFont="1" applyFill="1" applyBorder="1" applyAlignment="1">
      <alignment horizontal="center" vertical="center" wrapText="1"/>
      <protection/>
    </xf>
    <xf numFmtId="0" fontId="28" fillId="0" borderId="12" xfId="60" applyFont="1" applyFill="1" applyBorder="1" applyAlignment="1">
      <alignment horizontal="center" vertical="center" wrapText="1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4" xfId="60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justify" vertical="center" wrapText="1"/>
    </xf>
    <xf numFmtId="43" fontId="49" fillId="0" borderId="11" xfId="50" applyFont="1" applyFill="1" applyBorder="1" applyAlignment="1">
      <alignment horizontal="center" vertical="center"/>
    </xf>
    <xf numFmtId="43" fontId="49" fillId="0" borderId="14" xfId="50" applyFont="1" applyFill="1" applyBorder="1" applyAlignment="1">
      <alignment horizontal="center" vertical="center"/>
    </xf>
    <xf numFmtId="43" fontId="49" fillId="0" borderId="12" xfId="5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29" fillId="0" borderId="11" xfId="60" applyFont="1" applyFill="1" applyBorder="1" applyAlignment="1">
      <alignment horizontal="center" vertical="center" wrapText="1"/>
      <protection/>
    </xf>
    <xf numFmtId="0" fontId="29" fillId="0" borderId="14" xfId="60" applyFont="1" applyFill="1" applyBorder="1" applyAlignment="1">
      <alignment horizontal="center" vertical="center" wrapText="1"/>
      <protection/>
    </xf>
    <xf numFmtId="0" fontId="29" fillId="0" borderId="12" xfId="60" applyFont="1" applyFill="1" applyBorder="1" applyAlignment="1">
      <alignment horizontal="center" vertical="center" wrapText="1"/>
      <protection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43" fontId="29" fillId="0" borderId="11" xfId="50" applyFont="1" applyFill="1" applyBorder="1" applyAlignment="1">
      <alignment horizontal="center" vertical="center" wrapText="1"/>
    </xf>
    <xf numFmtId="43" fontId="29" fillId="0" borderId="12" xfId="50" applyFont="1" applyFill="1" applyBorder="1" applyAlignment="1">
      <alignment horizontal="center" vertical="center" wrapText="1"/>
    </xf>
    <xf numFmtId="0" fontId="29" fillId="0" borderId="10" xfId="60" applyFont="1" applyFill="1" applyBorder="1" applyAlignment="1">
      <alignment horizontal="justify" vertical="center" wrapText="1"/>
      <protection/>
    </xf>
    <xf numFmtId="0" fontId="49" fillId="0" borderId="11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justify" vertical="center" wrapText="1"/>
    </xf>
    <xf numFmtId="0" fontId="49" fillId="0" borderId="14" xfId="0" applyFont="1" applyBorder="1" applyAlignment="1">
      <alignment horizontal="center" vertical="center" wrapText="1"/>
    </xf>
    <xf numFmtId="43" fontId="49" fillId="0" borderId="11" xfId="0" applyNumberFormat="1" applyFont="1" applyBorder="1" applyAlignment="1">
      <alignment horizontal="center" vertical="center"/>
    </xf>
    <xf numFmtId="43" fontId="49" fillId="0" borderId="14" xfId="0" applyNumberFormat="1" applyFont="1" applyBorder="1" applyAlignment="1">
      <alignment horizontal="center" vertical="center"/>
    </xf>
    <xf numFmtId="43" fontId="49" fillId="0" borderId="12" xfId="0" applyNumberFormat="1" applyFont="1" applyBorder="1" applyAlignment="1">
      <alignment horizontal="center" vertical="center"/>
    </xf>
    <xf numFmtId="43" fontId="49" fillId="0" borderId="11" xfId="50" applyFont="1" applyBorder="1" applyAlignment="1">
      <alignment horizontal="center" vertical="center"/>
    </xf>
    <xf numFmtId="43" fontId="49" fillId="0" borderId="14" xfId="50" applyFont="1" applyBorder="1" applyAlignment="1">
      <alignment horizontal="center" vertical="center"/>
    </xf>
    <xf numFmtId="43" fontId="49" fillId="0" borderId="12" xfId="50" applyFont="1" applyBorder="1" applyAlignment="1">
      <alignment horizontal="center" vertical="center"/>
    </xf>
    <xf numFmtId="43" fontId="50" fillId="0" borderId="14" xfId="5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justify" vertical="center" wrapText="1"/>
    </xf>
    <xf numFmtId="0" fontId="54" fillId="0" borderId="14" xfId="0" applyFont="1" applyFill="1" applyBorder="1" applyAlignment="1">
      <alignment horizontal="justify" vertical="center" wrapText="1"/>
    </xf>
    <xf numFmtId="0" fontId="54" fillId="0" borderId="12" xfId="0" applyFont="1" applyFill="1" applyBorder="1" applyAlignment="1">
      <alignment horizontal="justify" vertical="center" wrapText="1"/>
    </xf>
    <xf numFmtId="0" fontId="49" fillId="0" borderId="11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43" fontId="50" fillId="0" borderId="10" xfId="50" applyFont="1" applyFill="1" applyBorder="1" applyAlignment="1">
      <alignment horizontal="center" vertical="center" wrapText="1"/>
    </xf>
    <xf numFmtId="43" fontId="49" fillId="0" borderId="11" xfId="50" applyNumberFormat="1" applyFont="1" applyFill="1" applyBorder="1" applyAlignment="1">
      <alignment horizontal="center" vertical="center"/>
    </xf>
    <xf numFmtId="43" fontId="49" fillId="0" borderId="12" xfId="50" applyNumberFormat="1" applyFont="1" applyFill="1" applyBorder="1" applyAlignment="1">
      <alignment horizontal="center" vertical="center"/>
    </xf>
    <xf numFmtId="43" fontId="49" fillId="0" borderId="14" xfId="50" applyNumberFormat="1" applyFont="1" applyFill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4" fontId="49" fillId="0" borderId="14" xfId="50" applyNumberFormat="1" applyFont="1" applyFill="1" applyBorder="1" applyAlignment="1">
      <alignment horizontal="right" vertical="center" wrapText="1"/>
    </xf>
    <xf numFmtId="4" fontId="49" fillId="0" borderId="12" xfId="50" applyNumberFormat="1" applyFont="1" applyFill="1" applyBorder="1" applyAlignment="1">
      <alignment horizontal="right" vertical="center" wrapText="1"/>
    </xf>
    <xf numFmtId="0" fontId="50" fillId="0" borderId="35" xfId="0" applyFont="1" applyBorder="1" applyAlignment="1">
      <alignment horizontal="center" vertical="center"/>
    </xf>
    <xf numFmtId="0" fontId="50" fillId="3" borderId="15" xfId="60" applyFont="1" applyFill="1" applyBorder="1" applyAlignment="1">
      <alignment horizontal="left" vertical="center" wrapText="1"/>
      <protection/>
    </xf>
    <xf numFmtId="0" fontId="49" fillId="0" borderId="11" xfId="0" applyFont="1" applyFill="1" applyBorder="1" applyAlignment="1">
      <alignment horizontal="justify" vertical="center" wrapText="1"/>
    </xf>
    <xf numFmtId="0" fontId="49" fillId="0" borderId="14" xfId="0" applyFont="1" applyFill="1" applyBorder="1" applyAlignment="1">
      <alignment horizontal="justify" vertical="center" wrapText="1"/>
    </xf>
    <xf numFmtId="43" fontId="49" fillId="0" borderId="11" xfId="50" applyNumberFormat="1" applyFont="1" applyFill="1" applyBorder="1" applyAlignment="1">
      <alignment horizontal="center" vertical="center" wrapText="1"/>
    </xf>
    <xf numFmtId="43" fontId="49" fillId="0" borderId="14" xfId="50" applyNumberFormat="1" applyFont="1" applyFill="1" applyBorder="1" applyAlignment="1">
      <alignment horizontal="center" vertical="center" wrapText="1"/>
    </xf>
    <xf numFmtId="43" fontId="49" fillId="0" borderId="12" xfId="50" applyNumberFormat="1" applyFont="1" applyFill="1" applyBorder="1" applyAlignment="1">
      <alignment horizontal="center" vertical="center" wrapText="1"/>
    </xf>
    <xf numFmtId="43" fontId="49" fillId="0" borderId="18" xfId="50" applyNumberFormat="1" applyFont="1" applyFill="1" applyBorder="1" applyAlignment="1">
      <alignment horizontal="center" vertical="center" wrapText="1"/>
    </xf>
    <xf numFmtId="43" fontId="49" fillId="0" borderId="36" xfId="50" applyNumberFormat="1" applyFont="1" applyFill="1" applyBorder="1" applyAlignment="1">
      <alignment horizontal="center" vertical="center" wrapText="1"/>
    </xf>
    <xf numFmtId="43" fontId="49" fillId="0" borderId="17" xfId="50" applyNumberFormat="1" applyFont="1" applyFill="1" applyBorder="1" applyAlignment="1">
      <alignment horizontal="center" vertical="center" wrapText="1"/>
    </xf>
    <xf numFmtId="183" fontId="49" fillId="0" borderId="18" xfId="50" applyNumberFormat="1" applyFont="1" applyFill="1" applyBorder="1" applyAlignment="1">
      <alignment horizontal="center" vertical="center" wrapText="1"/>
    </xf>
    <xf numFmtId="183" fontId="49" fillId="0" borderId="36" xfId="50" applyNumberFormat="1" applyFont="1" applyFill="1" applyBorder="1" applyAlignment="1">
      <alignment horizontal="center" vertical="center" wrapText="1"/>
    </xf>
    <xf numFmtId="183" fontId="49" fillId="0" borderId="17" xfId="50" applyNumberFormat="1" applyFont="1" applyFill="1" applyBorder="1" applyAlignment="1">
      <alignment horizontal="center" vertical="center" wrapText="1"/>
    </xf>
    <xf numFmtId="183" fontId="49" fillId="0" borderId="11" xfId="50" applyNumberFormat="1" applyFont="1" applyFill="1" applyBorder="1" applyAlignment="1">
      <alignment horizontal="center" vertical="center" wrapText="1"/>
    </xf>
    <xf numFmtId="183" fontId="49" fillId="0" borderId="12" xfId="50" applyNumberFormat="1" applyFont="1" applyFill="1" applyBorder="1" applyAlignment="1">
      <alignment horizontal="center" vertical="center" wrapText="1"/>
    </xf>
    <xf numFmtId="183" fontId="50" fillId="0" borderId="11" xfId="50" applyNumberFormat="1" applyFont="1" applyFill="1" applyBorder="1" applyAlignment="1">
      <alignment horizontal="center" vertical="center" wrapText="1"/>
    </xf>
    <xf numFmtId="183" fontId="50" fillId="0" borderId="14" xfId="50" applyNumberFormat="1" applyFont="1" applyFill="1" applyBorder="1" applyAlignment="1">
      <alignment horizontal="center" vertical="center" wrapText="1"/>
    </xf>
    <xf numFmtId="183" fontId="50" fillId="0" borderId="12" xfId="50" applyNumberFormat="1" applyFont="1" applyFill="1" applyBorder="1" applyAlignment="1">
      <alignment horizontal="center" vertical="center" wrapText="1"/>
    </xf>
    <xf numFmtId="43" fontId="49" fillId="0" borderId="18" xfId="0" applyNumberFormat="1" applyFont="1" applyFill="1" applyBorder="1" applyAlignment="1">
      <alignment horizontal="center" vertical="center"/>
    </xf>
    <xf numFmtId="43" fontId="49" fillId="0" borderId="17" xfId="0" applyNumberFormat="1" applyFont="1" applyFill="1" applyBorder="1" applyAlignment="1">
      <alignment horizontal="center" vertical="center"/>
    </xf>
    <xf numFmtId="183" fontId="49" fillId="0" borderId="14" xfId="50" applyNumberFormat="1" applyFont="1" applyFill="1" applyBorder="1" applyAlignment="1">
      <alignment horizontal="center" vertical="center" wrapText="1"/>
    </xf>
    <xf numFmtId="1" fontId="49" fillId="0" borderId="11" xfId="50" applyNumberFormat="1" applyFont="1" applyFill="1" applyBorder="1" applyAlignment="1">
      <alignment horizontal="center" vertical="center" wrapText="1"/>
    </xf>
    <xf numFmtId="1" fontId="49" fillId="0" borderId="14" xfId="50" applyNumberFormat="1" applyFont="1" applyFill="1" applyBorder="1" applyAlignment="1">
      <alignment horizontal="center" vertical="center" wrapText="1"/>
    </xf>
    <xf numFmtId="1" fontId="49" fillId="0" borderId="12" xfId="50" applyNumberFormat="1" applyFont="1" applyFill="1" applyBorder="1" applyAlignment="1">
      <alignment horizontal="center" vertical="center" wrapText="1"/>
    </xf>
    <xf numFmtId="0" fontId="50" fillId="15" borderId="15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/>
    </xf>
    <xf numFmtId="173" fontId="50" fillId="15" borderId="16" xfId="50" applyNumberFormat="1" applyFont="1" applyFill="1" applyBorder="1" applyAlignment="1">
      <alignment horizontal="center" vertical="center" wrapText="1"/>
    </xf>
    <xf numFmtId="173" fontId="50" fillId="15" borderId="37" xfId="50" applyNumberFormat="1" applyFont="1" applyFill="1" applyBorder="1" applyAlignment="1">
      <alignment horizontal="center" vertical="center" wrapText="1"/>
    </xf>
    <xf numFmtId="0" fontId="50" fillId="15" borderId="22" xfId="0" applyFont="1" applyFill="1" applyBorder="1" applyAlignment="1">
      <alignment horizontal="center" vertical="center" wrapText="1"/>
    </xf>
    <xf numFmtId="0" fontId="50" fillId="15" borderId="38" xfId="0" applyFont="1" applyFill="1" applyBorder="1" applyAlignment="1">
      <alignment horizontal="center" vertical="center" wrapText="1"/>
    </xf>
    <xf numFmtId="0" fontId="50" fillId="15" borderId="19" xfId="0" applyFont="1" applyFill="1" applyBorder="1" applyAlignment="1">
      <alignment horizontal="center" vertical="center" wrapText="1"/>
    </xf>
    <xf numFmtId="173" fontId="50" fillId="15" borderId="19" xfId="50" applyNumberFormat="1" applyFont="1" applyFill="1" applyBorder="1" applyAlignment="1">
      <alignment horizontal="center" vertical="center" wrapText="1"/>
    </xf>
    <xf numFmtId="43" fontId="50" fillId="15" borderId="16" xfId="50" applyFont="1" applyFill="1" applyBorder="1" applyAlignment="1">
      <alignment horizontal="center" vertical="center" wrapText="1"/>
    </xf>
    <xf numFmtId="43" fontId="50" fillId="15" borderId="37" xfId="50" applyFont="1" applyFill="1" applyBorder="1" applyAlignment="1">
      <alignment horizontal="center" vertical="center" wrapText="1"/>
    </xf>
    <xf numFmtId="43" fontId="50" fillId="15" borderId="31" xfId="50" applyFont="1" applyFill="1" applyBorder="1" applyAlignment="1">
      <alignment horizontal="center" vertical="center" wrapText="1"/>
    </xf>
    <xf numFmtId="0" fontId="50" fillId="15" borderId="15" xfId="0" applyFont="1" applyFill="1" applyBorder="1" applyAlignment="1">
      <alignment horizontal="center"/>
    </xf>
    <xf numFmtId="4" fontId="49" fillId="0" borderId="18" xfId="0" applyNumberFormat="1" applyFont="1" applyFill="1" applyBorder="1" applyAlignment="1">
      <alignment horizontal="right" vertical="center"/>
    </xf>
    <xf numFmtId="4" fontId="49" fillId="0" borderId="17" xfId="0" applyNumberFormat="1" applyFont="1" applyFill="1" applyBorder="1" applyAlignment="1">
      <alignment horizontal="right" vertical="center"/>
    </xf>
    <xf numFmtId="0" fontId="49" fillId="0" borderId="12" xfId="0" applyFont="1" applyFill="1" applyBorder="1" applyAlignment="1">
      <alignment horizontal="justify" vertical="center" wrapText="1"/>
    </xf>
    <xf numFmtId="0" fontId="50" fillId="0" borderId="11" xfId="60" applyFont="1" applyFill="1" applyBorder="1" applyAlignment="1">
      <alignment horizontal="center" vertical="center" wrapText="1"/>
      <protection/>
    </xf>
    <xf numFmtId="0" fontId="50" fillId="0" borderId="14" xfId="60" applyFont="1" applyFill="1" applyBorder="1" applyAlignment="1">
      <alignment horizontal="center" vertical="center" wrapText="1"/>
      <protection/>
    </xf>
    <xf numFmtId="0" fontId="50" fillId="0" borderId="12" xfId="60" applyFont="1" applyFill="1" applyBorder="1" applyAlignment="1">
      <alignment horizontal="center" vertical="center" wrapText="1"/>
      <protection/>
    </xf>
    <xf numFmtId="0" fontId="49" fillId="0" borderId="11" xfId="60" applyFont="1" applyFill="1" applyBorder="1" applyAlignment="1">
      <alignment horizontal="justify" vertical="center" wrapText="1"/>
      <protection/>
    </xf>
    <xf numFmtId="0" fontId="49" fillId="0" borderId="12" xfId="60" applyFont="1" applyFill="1" applyBorder="1" applyAlignment="1">
      <alignment horizontal="justify" vertical="center" wrapText="1"/>
      <protection/>
    </xf>
    <xf numFmtId="43" fontId="49" fillId="0" borderId="39" xfId="50" applyNumberFormat="1" applyFont="1" applyFill="1" applyBorder="1" applyAlignment="1">
      <alignment horizontal="center" vertical="center" wrapText="1"/>
    </xf>
    <xf numFmtId="0" fontId="50" fillId="3" borderId="15" xfId="0" applyFont="1" applyFill="1" applyBorder="1" applyAlignment="1">
      <alignment horizontal="left" vertical="center" wrapText="1"/>
    </xf>
    <xf numFmtId="0" fontId="50" fillId="9" borderId="16" xfId="60" applyFont="1" applyFill="1" applyBorder="1" applyAlignment="1">
      <alignment horizontal="left" vertical="center" wrapText="1"/>
      <protection/>
    </xf>
    <xf numFmtId="0" fontId="50" fillId="9" borderId="37" xfId="60" applyFont="1" applyFill="1" applyBorder="1" applyAlignment="1">
      <alignment horizontal="left" vertical="center" wrapText="1"/>
      <protection/>
    </xf>
    <xf numFmtId="0" fontId="50" fillId="9" borderId="31" xfId="60" applyFont="1" applyFill="1" applyBorder="1" applyAlignment="1">
      <alignment horizontal="left" vertical="center" wrapText="1"/>
      <protection/>
    </xf>
    <xf numFmtId="172" fontId="50" fillId="0" borderId="11" xfId="60" applyNumberFormat="1" applyFont="1" applyFill="1" applyBorder="1" applyAlignment="1">
      <alignment horizontal="center" vertical="center" wrapText="1"/>
      <protection/>
    </xf>
    <xf numFmtId="172" fontId="50" fillId="0" borderId="14" xfId="60" applyNumberFormat="1" applyFont="1" applyFill="1" applyBorder="1" applyAlignment="1">
      <alignment horizontal="center" vertical="center" wrapText="1"/>
      <protection/>
    </xf>
    <xf numFmtId="49" fontId="50" fillId="0" borderId="11" xfId="60" applyNumberFormat="1" applyFont="1" applyFill="1" applyBorder="1" applyAlignment="1">
      <alignment horizontal="center" vertical="center" wrapText="1"/>
      <protection/>
    </xf>
    <xf numFmtId="49" fontId="50" fillId="0" borderId="14" xfId="60" applyNumberFormat="1" applyFont="1" applyFill="1" applyBorder="1" applyAlignment="1">
      <alignment horizontal="center" vertical="center" wrapText="1"/>
      <protection/>
    </xf>
    <xf numFmtId="49" fontId="50" fillId="0" borderId="12" xfId="60" applyNumberFormat="1" applyFont="1" applyFill="1" applyBorder="1" applyAlignment="1">
      <alignment horizontal="center" vertical="center" wrapText="1"/>
      <protection/>
    </xf>
    <xf numFmtId="0" fontId="49" fillId="0" borderId="14" xfId="60" applyFont="1" applyFill="1" applyBorder="1" applyAlignment="1">
      <alignment horizontal="justify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49" fontId="49" fillId="0" borderId="11" xfId="60" applyNumberFormat="1" applyFont="1" applyFill="1" applyBorder="1" applyAlignment="1">
      <alignment horizontal="center" vertical="center" wrapText="1"/>
      <protection/>
    </xf>
    <xf numFmtId="49" fontId="49" fillId="0" borderId="14" xfId="60" applyNumberFormat="1" applyFont="1" applyFill="1" applyBorder="1" applyAlignment="1">
      <alignment horizontal="center" vertical="center" wrapText="1"/>
      <protection/>
    </xf>
    <xf numFmtId="0" fontId="50" fillId="0" borderId="14" xfId="0" applyFont="1" applyFill="1" applyBorder="1" applyAlignment="1">
      <alignment horizontal="center" vertical="center" wrapText="1"/>
    </xf>
    <xf numFmtId="172" fontId="50" fillId="0" borderId="12" xfId="60" applyNumberFormat="1" applyFont="1" applyFill="1" applyBorder="1" applyAlignment="1">
      <alignment horizontal="center" vertical="center" wrapText="1"/>
      <protection/>
    </xf>
    <xf numFmtId="43" fontId="49" fillId="0" borderId="18" xfId="50" applyNumberFormat="1" applyFont="1" applyFill="1" applyBorder="1" applyAlignment="1">
      <alignment horizontal="center" vertical="center"/>
    </xf>
    <xf numFmtId="43" fontId="49" fillId="0" borderId="17" xfId="50" applyNumberFormat="1" applyFont="1" applyFill="1" applyBorder="1" applyAlignment="1">
      <alignment horizontal="center" vertical="center"/>
    </xf>
    <xf numFmtId="0" fontId="50" fillId="15" borderId="15" xfId="60" applyFont="1" applyFill="1" applyBorder="1" applyAlignment="1">
      <alignment horizontal="center" vertical="center" wrapText="1"/>
      <protection/>
    </xf>
    <xf numFmtId="0" fontId="50" fillId="0" borderId="40" xfId="60" applyFont="1" applyFill="1" applyBorder="1" applyAlignment="1">
      <alignment horizontal="center" vertical="center" wrapText="1"/>
      <protection/>
    </xf>
    <xf numFmtId="0" fontId="50" fillId="0" borderId="41" xfId="60" applyFont="1" applyFill="1" applyBorder="1" applyAlignment="1">
      <alignment horizontal="center" vertical="center" wrapText="1"/>
      <protection/>
    </xf>
    <xf numFmtId="0" fontId="50" fillId="0" borderId="42" xfId="60" applyFont="1" applyFill="1" applyBorder="1" applyAlignment="1">
      <alignment horizontal="center" vertical="center" wrapText="1"/>
      <protection/>
    </xf>
    <xf numFmtId="0" fontId="49" fillId="0" borderId="11" xfId="60" applyFont="1" applyFill="1" applyBorder="1" applyAlignment="1">
      <alignment horizontal="center" vertical="center" wrapText="1"/>
      <protection/>
    </xf>
    <xf numFmtId="0" fontId="49" fillId="0" borderId="14" xfId="60" applyFont="1" applyFill="1" applyBorder="1" applyAlignment="1">
      <alignment horizontal="center" vertical="center" wrapText="1"/>
      <protection/>
    </xf>
    <xf numFmtId="0" fontId="49" fillId="0" borderId="12" xfId="60" applyFont="1" applyFill="1" applyBorder="1" applyAlignment="1">
      <alignment horizontal="center" vertical="center" wrapText="1"/>
      <protection/>
    </xf>
    <xf numFmtId="0" fontId="28" fillId="3" borderId="15" xfId="60" applyFont="1" applyFill="1" applyBorder="1" applyAlignment="1">
      <alignment horizontal="left" vertical="center" wrapText="1"/>
      <protection/>
    </xf>
    <xf numFmtId="0" fontId="50" fillId="33" borderId="11" xfId="60" applyFont="1" applyFill="1" applyBorder="1" applyAlignment="1">
      <alignment horizontal="center" vertical="center" wrapText="1"/>
      <protection/>
    </xf>
    <xf numFmtId="0" fontId="50" fillId="33" borderId="14" xfId="60" applyFont="1" applyFill="1" applyBorder="1" applyAlignment="1">
      <alignment horizontal="center" vertical="center" wrapText="1"/>
      <protection/>
    </xf>
    <xf numFmtId="0" fontId="50" fillId="33" borderId="12" xfId="60" applyFont="1" applyFill="1" applyBorder="1" applyAlignment="1">
      <alignment horizontal="center" vertical="center" wrapText="1"/>
      <protection/>
    </xf>
    <xf numFmtId="43" fontId="49" fillId="0" borderId="36" xfId="0" applyNumberFormat="1" applyFont="1" applyFill="1" applyBorder="1" applyAlignment="1">
      <alignment horizontal="center" vertical="center"/>
    </xf>
    <xf numFmtId="43" fontId="50" fillId="0" borderId="11" xfId="50" applyNumberFormat="1" applyFont="1" applyFill="1" applyBorder="1" applyAlignment="1">
      <alignment horizontal="center" vertical="center" wrapText="1"/>
    </xf>
    <xf numFmtId="43" fontId="50" fillId="0" borderId="14" xfId="50" applyNumberFormat="1" applyFont="1" applyFill="1" applyBorder="1" applyAlignment="1">
      <alignment horizontal="center" vertical="center" wrapText="1"/>
    </xf>
    <xf numFmtId="43" fontId="50" fillId="0" borderId="12" xfId="50" applyNumberFormat="1" applyFont="1" applyFill="1" applyBorder="1" applyAlignment="1">
      <alignment horizontal="center" vertical="center" wrapText="1"/>
    </xf>
    <xf numFmtId="0" fontId="50" fillId="0" borderId="11" xfId="60" applyFont="1" applyFill="1" applyBorder="1" applyAlignment="1">
      <alignment horizontal="center" vertical="center"/>
      <protection/>
    </xf>
    <xf numFmtId="0" fontId="50" fillId="0" borderId="12" xfId="60" applyFont="1" applyFill="1" applyBorder="1" applyAlignment="1">
      <alignment horizontal="center" vertical="center"/>
      <protection/>
    </xf>
    <xf numFmtId="0" fontId="50" fillId="0" borderId="14" xfId="60" applyFont="1" applyFill="1" applyBorder="1" applyAlignment="1">
      <alignment horizontal="center" vertical="center"/>
      <protection/>
    </xf>
    <xf numFmtId="49" fontId="49" fillId="0" borderId="12" xfId="60" applyNumberFormat="1" applyFont="1" applyFill="1" applyBorder="1" applyAlignment="1">
      <alignment horizontal="center" vertical="center" wrapText="1"/>
      <protection/>
    </xf>
    <xf numFmtId="0" fontId="49" fillId="33" borderId="11" xfId="0" applyFont="1" applyFill="1" applyBorder="1" applyAlignment="1">
      <alignment horizontal="justify" vertical="center" wrapText="1"/>
    </xf>
    <xf numFmtId="0" fontId="49" fillId="33" borderId="14" xfId="0" applyFont="1" applyFill="1" applyBorder="1" applyAlignment="1">
      <alignment horizontal="justify" vertical="center" wrapText="1"/>
    </xf>
    <xf numFmtId="0" fontId="49" fillId="33" borderId="12" xfId="0" applyFont="1" applyFill="1" applyBorder="1" applyAlignment="1">
      <alignment horizontal="justify" vertical="center" wrapText="1"/>
    </xf>
    <xf numFmtId="0" fontId="50" fillId="9" borderId="15" xfId="0" applyFont="1" applyFill="1" applyBorder="1" applyAlignment="1">
      <alignment horizontal="left" vertical="center"/>
    </xf>
    <xf numFmtId="173" fontId="50" fillId="15" borderId="15" xfId="50" applyNumberFormat="1" applyFont="1" applyFill="1" applyBorder="1" applyAlignment="1">
      <alignment horizontal="center" vertical="center" wrapText="1"/>
    </xf>
    <xf numFmtId="0" fontId="50" fillId="3" borderId="16" xfId="60" applyFont="1" applyFill="1" applyBorder="1" applyAlignment="1">
      <alignment horizontal="left" vertical="center" wrapText="1"/>
      <protection/>
    </xf>
    <xf numFmtId="0" fontId="50" fillId="3" borderId="37" xfId="60" applyFont="1" applyFill="1" applyBorder="1" applyAlignment="1">
      <alignment horizontal="left" vertical="center" wrapText="1"/>
      <protection/>
    </xf>
    <xf numFmtId="0" fontId="50" fillId="3" borderId="31" xfId="60" applyFont="1" applyFill="1" applyBorder="1" applyAlignment="1">
      <alignment horizontal="left" vertical="center" wrapText="1"/>
      <protection/>
    </xf>
    <xf numFmtId="43" fontId="49" fillId="0" borderId="10" xfId="50" applyFont="1" applyFill="1" applyBorder="1" applyAlignment="1">
      <alignment horizontal="center" vertical="center"/>
    </xf>
    <xf numFmtId="43" fontId="50" fillId="0" borderId="18" xfId="0" applyNumberFormat="1" applyFont="1" applyFill="1" applyBorder="1" applyAlignment="1">
      <alignment horizontal="center" vertical="center"/>
    </xf>
    <xf numFmtId="43" fontId="50" fillId="0" borderId="36" xfId="0" applyNumberFormat="1" applyFont="1" applyFill="1" applyBorder="1" applyAlignment="1">
      <alignment horizontal="center" vertical="center"/>
    </xf>
    <xf numFmtId="43" fontId="50" fillId="0" borderId="17" xfId="0" applyNumberFormat="1" applyFont="1" applyFill="1" applyBorder="1" applyAlignment="1">
      <alignment horizontal="center" vertical="center"/>
    </xf>
    <xf numFmtId="43" fontId="49" fillId="0" borderId="36" xfId="50" applyNumberFormat="1" applyFont="1" applyFill="1" applyBorder="1" applyAlignment="1">
      <alignment horizontal="center" vertical="center"/>
    </xf>
    <xf numFmtId="43" fontId="49" fillId="0" borderId="18" xfId="50" applyFont="1" applyFill="1" applyBorder="1" applyAlignment="1">
      <alignment horizontal="center" vertical="center" wrapText="1"/>
    </xf>
    <xf numFmtId="43" fontId="49" fillId="0" borderId="36" xfId="50" applyFont="1" applyFill="1" applyBorder="1" applyAlignment="1">
      <alignment horizontal="center" vertical="center" wrapText="1"/>
    </xf>
    <xf numFmtId="43" fontId="49" fillId="0" borderId="17" xfId="50" applyFont="1" applyFill="1" applyBorder="1" applyAlignment="1">
      <alignment horizontal="center" vertical="center" wrapText="1"/>
    </xf>
    <xf numFmtId="43" fontId="49" fillId="33" borderId="18" xfId="50" applyNumberFormat="1" applyFont="1" applyFill="1" applyBorder="1" applyAlignment="1">
      <alignment horizontal="center" vertical="center"/>
    </xf>
    <xf numFmtId="43" fontId="49" fillId="33" borderId="36" xfId="50" applyNumberFormat="1" applyFont="1" applyFill="1" applyBorder="1" applyAlignment="1">
      <alignment horizontal="center" vertical="center"/>
    </xf>
    <xf numFmtId="43" fontId="49" fillId="33" borderId="17" xfId="50" applyNumberFormat="1" applyFont="1" applyFill="1" applyBorder="1" applyAlignment="1">
      <alignment horizontal="center" vertical="center"/>
    </xf>
    <xf numFmtId="43" fontId="49" fillId="33" borderId="11" xfId="50" applyNumberFormat="1" applyFont="1" applyFill="1" applyBorder="1" applyAlignment="1">
      <alignment horizontal="center" vertical="center"/>
    </xf>
    <xf numFmtId="43" fontId="49" fillId="33" borderId="14" xfId="50" applyNumberFormat="1" applyFont="1" applyFill="1" applyBorder="1" applyAlignment="1">
      <alignment horizontal="center" vertical="center"/>
    </xf>
    <xf numFmtId="43" fontId="49" fillId="33" borderId="12" xfId="50" applyNumberFormat="1" applyFont="1" applyFill="1" applyBorder="1" applyAlignment="1">
      <alignment horizontal="center" vertical="center"/>
    </xf>
    <xf numFmtId="43" fontId="50" fillId="0" borderId="18" xfId="50" applyNumberFormat="1" applyFont="1" applyFill="1" applyBorder="1" applyAlignment="1">
      <alignment horizontal="center" vertical="center" wrapText="1"/>
    </xf>
    <xf numFmtId="43" fontId="50" fillId="0" borderId="36" xfId="50" applyNumberFormat="1" applyFont="1" applyFill="1" applyBorder="1" applyAlignment="1">
      <alignment horizontal="center" vertical="center" wrapText="1"/>
    </xf>
    <xf numFmtId="43" fontId="50" fillId="0" borderId="17" xfId="50" applyNumberFormat="1" applyFont="1" applyFill="1" applyBorder="1" applyAlignment="1">
      <alignment horizontal="center" vertical="center" wrapText="1"/>
    </xf>
    <xf numFmtId="43" fontId="49" fillId="0" borderId="39" xfId="5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4" fontId="49" fillId="0" borderId="11" xfId="50" applyNumberFormat="1" applyFont="1" applyFill="1" applyBorder="1" applyAlignment="1">
      <alignment horizontal="center" vertical="center" wrapText="1"/>
    </xf>
    <xf numFmtId="4" fontId="49" fillId="0" borderId="12" xfId="50" applyNumberFormat="1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top"/>
    </xf>
    <xf numFmtId="0" fontId="50" fillId="0" borderId="18" xfId="60" applyFont="1" applyFill="1" applyBorder="1" applyAlignment="1">
      <alignment horizontal="center" vertical="center" wrapText="1"/>
      <protection/>
    </xf>
    <xf numFmtId="0" fontId="50" fillId="0" borderId="36" xfId="60" applyFont="1" applyFill="1" applyBorder="1" applyAlignment="1">
      <alignment horizontal="center" vertical="center" wrapText="1"/>
      <protection/>
    </xf>
    <xf numFmtId="0" fontId="50" fillId="0" borderId="10" xfId="60" applyFont="1" applyFill="1" applyBorder="1" applyAlignment="1">
      <alignment horizontal="center" vertical="center" wrapText="1"/>
      <protection/>
    </xf>
    <xf numFmtId="43" fontId="49" fillId="0" borderId="39" xfId="50" applyFont="1" applyFill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173" fontId="50" fillId="15" borderId="46" xfId="50" applyNumberFormat="1" applyFont="1" applyFill="1" applyBorder="1" applyAlignment="1">
      <alignment horizontal="center" vertical="center" wrapText="1"/>
    </xf>
    <xf numFmtId="173" fontId="50" fillId="15" borderId="47" xfId="50" applyNumberFormat="1" applyFont="1" applyFill="1" applyBorder="1" applyAlignment="1">
      <alignment horizontal="center" vertical="center" wrapText="1"/>
    </xf>
    <xf numFmtId="173" fontId="50" fillId="15" borderId="43" xfId="50" applyNumberFormat="1" applyFont="1" applyFill="1" applyBorder="1" applyAlignment="1">
      <alignment horizontal="center" vertical="center" wrapText="1"/>
    </xf>
    <xf numFmtId="173" fontId="50" fillId="15" borderId="48" xfId="50" applyNumberFormat="1" applyFont="1" applyFill="1" applyBorder="1" applyAlignment="1">
      <alignment horizontal="center" vertical="center" wrapText="1"/>
    </xf>
    <xf numFmtId="173" fontId="50" fillId="15" borderId="49" xfId="50" applyNumberFormat="1" applyFont="1" applyFill="1" applyBorder="1" applyAlignment="1">
      <alignment horizontal="center" vertical="center" wrapText="1"/>
    </xf>
    <xf numFmtId="173" fontId="50" fillId="15" borderId="34" xfId="50" applyNumberFormat="1" applyFont="1" applyFill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/>
    </xf>
    <xf numFmtId="0" fontId="28" fillId="15" borderId="43" xfId="0" applyFont="1" applyFill="1" applyBorder="1" applyAlignment="1">
      <alignment horizontal="center" vertical="center" wrapText="1"/>
    </xf>
    <xf numFmtId="0" fontId="28" fillId="15" borderId="50" xfId="0" applyFont="1" applyFill="1" applyBorder="1" applyAlignment="1">
      <alignment horizontal="center" vertical="center" wrapText="1"/>
    </xf>
    <xf numFmtId="0" fontId="28" fillId="15" borderId="34" xfId="0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49" fillId="0" borderId="40" xfId="0" applyFont="1" applyFill="1" applyBorder="1" applyAlignment="1">
      <alignment horizontal="justify" vertical="center" wrapText="1"/>
    </xf>
    <xf numFmtId="0" fontId="49" fillId="0" borderId="41" xfId="0" applyFont="1" applyFill="1" applyBorder="1" applyAlignment="1">
      <alignment horizontal="justify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0" fillId="9" borderId="16" xfId="0" applyFont="1" applyFill="1" applyBorder="1" applyAlignment="1">
      <alignment horizontal="center" vertical="center" wrapText="1"/>
    </xf>
    <xf numFmtId="0" fontId="50" fillId="9" borderId="37" xfId="0" applyFont="1" applyFill="1" applyBorder="1" applyAlignment="1">
      <alignment horizontal="center" vertical="center" wrapText="1"/>
    </xf>
    <xf numFmtId="0" fontId="50" fillId="9" borderId="31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50" fillId="3" borderId="15" xfId="0" applyFont="1" applyFill="1" applyBorder="1" applyAlignment="1">
      <alignment horizontal="center"/>
    </xf>
    <xf numFmtId="43" fontId="49" fillId="0" borderId="18" xfId="50" applyFont="1" applyFill="1" applyBorder="1" applyAlignment="1">
      <alignment horizontal="right" vertical="center" wrapText="1"/>
    </xf>
    <xf numFmtId="43" fontId="49" fillId="0" borderId="17" xfId="50" applyFont="1" applyFill="1" applyBorder="1" applyAlignment="1">
      <alignment horizontal="right" vertical="center" wrapText="1"/>
    </xf>
    <xf numFmtId="43" fontId="49" fillId="0" borderId="11" xfId="50" applyFont="1" applyFill="1" applyBorder="1" applyAlignment="1">
      <alignment horizontal="right" vertical="center" wrapText="1"/>
    </xf>
    <xf numFmtId="43" fontId="49" fillId="0" borderId="14" xfId="50" applyFont="1" applyFill="1" applyBorder="1" applyAlignment="1">
      <alignment horizontal="right" vertical="center" wrapText="1"/>
    </xf>
    <xf numFmtId="43" fontId="49" fillId="0" borderId="12" xfId="50" applyFont="1" applyFill="1" applyBorder="1" applyAlignment="1">
      <alignment horizontal="right" vertical="center" wrapText="1"/>
    </xf>
    <xf numFmtId="43" fontId="49" fillId="0" borderId="18" xfId="50" applyFont="1" applyBorder="1" applyAlignment="1">
      <alignment horizontal="center" vertical="center"/>
    </xf>
    <xf numFmtId="43" fontId="49" fillId="0" borderId="36" xfId="50" applyFont="1" applyBorder="1" applyAlignment="1">
      <alignment horizontal="center" vertical="center"/>
    </xf>
    <xf numFmtId="43" fontId="49" fillId="0" borderId="17" xfId="50" applyFont="1" applyBorder="1" applyAlignment="1">
      <alignment horizontal="center" vertical="center"/>
    </xf>
    <xf numFmtId="43" fontId="29" fillId="0" borderId="18" xfId="50" applyFont="1" applyFill="1" applyBorder="1" applyAlignment="1">
      <alignment horizontal="center" vertical="center" wrapText="1"/>
    </xf>
    <xf numFmtId="43" fontId="29" fillId="0" borderId="17" xfId="50" applyFont="1" applyFill="1" applyBorder="1" applyAlignment="1">
      <alignment horizontal="center" vertical="center" wrapText="1"/>
    </xf>
    <xf numFmtId="43" fontId="49" fillId="0" borderId="36" xfId="50" applyFont="1" applyFill="1" applyBorder="1" applyAlignment="1">
      <alignment horizontal="right" vertical="center" wrapText="1"/>
    </xf>
    <xf numFmtId="43" fontId="49" fillId="0" borderId="13" xfId="50" applyFont="1" applyFill="1" applyBorder="1" applyAlignment="1">
      <alignment horizontal="right" vertical="center" wrapText="1"/>
    </xf>
    <xf numFmtId="43" fontId="49" fillId="0" borderId="18" xfId="50" applyFont="1" applyFill="1" applyBorder="1" applyAlignment="1">
      <alignment horizontal="right" vertical="center"/>
    </xf>
    <xf numFmtId="43" fontId="49" fillId="0" borderId="17" xfId="50" applyFont="1" applyFill="1" applyBorder="1" applyAlignment="1">
      <alignment horizontal="right" vertical="center"/>
    </xf>
    <xf numFmtId="0" fontId="52" fillId="0" borderId="16" xfId="0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0" fillId="15" borderId="53" xfId="0" applyFont="1" applyFill="1" applyBorder="1" applyAlignment="1">
      <alignment horizontal="center" vertical="center" wrapText="1"/>
    </xf>
    <xf numFmtId="0" fontId="50" fillId="15" borderId="54" xfId="0" applyFont="1" applyFill="1" applyBorder="1" applyAlignment="1">
      <alignment horizontal="center" vertical="center" wrapText="1"/>
    </xf>
    <xf numFmtId="10" fontId="49" fillId="0" borderId="14" xfId="62" applyNumberFormat="1" applyFont="1" applyBorder="1" applyAlignment="1">
      <alignment horizontal="center" vertical="center"/>
    </xf>
    <xf numFmtId="10" fontId="49" fillId="0" borderId="12" xfId="62" applyNumberFormat="1" applyFont="1" applyBorder="1" applyAlignment="1">
      <alignment horizontal="center" vertical="center"/>
    </xf>
    <xf numFmtId="10" fontId="49" fillId="0" borderId="11" xfId="62" applyNumberFormat="1" applyFont="1" applyBorder="1" applyAlignment="1">
      <alignment horizontal="center" vertical="center"/>
    </xf>
    <xf numFmtId="0" fontId="50" fillId="15" borderId="46" xfId="0" applyFont="1" applyFill="1" applyBorder="1" applyAlignment="1">
      <alignment horizontal="center" vertical="center" wrapText="1"/>
    </xf>
    <xf numFmtId="0" fontId="50" fillId="15" borderId="48" xfId="0" applyFont="1" applyFill="1" applyBorder="1" applyAlignment="1">
      <alignment horizontal="center" vertical="center" wrapText="1"/>
    </xf>
    <xf numFmtId="0" fontId="50" fillId="15" borderId="52" xfId="0" applyFont="1" applyFill="1" applyBorder="1" applyAlignment="1">
      <alignment horizontal="center" vertical="center" wrapText="1"/>
    </xf>
    <xf numFmtId="0" fontId="50" fillId="15" borderId="10" xfId="0" applyFont="1" applyFill="1" applyBorder="1" applyAlignment="1">
      <alignment horizontal="center" vertical="center" wrapText="1"/>
    </xf>
    <xf numFmtId="0" fontId="50" fillId="15" borderId="52" xfId="0" applyFont="1" applyFill="1" applyBorder="1" applyAlignment="1">
      <alignment horizontal="center" vertical="center"/>
    </xf>
    <xf numFmtId="0" fontId="50" fillId="15" borderId="30" xfId="0" applyFont="1" applyFill="1" applyBorder="1" applyAlignment="1">
      <alignment horizontal="center" vertical="center"/>
    </xf>
    <xf numFmtId="0" fontId="50" fillId="15" borderId="28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48" fillId="0" borderId="0" xfId="0" applyFont="1" applyBorder="1" applyAlignment="1">
      <alignment horizontal="left"/>
    </xf>
    <xf numFmtId="0" fontId="50" fillId="3" borderId="15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40" xfId="0" applyFont="1" applyBorder="1" applyAlignment="1">
      <alignment horizontal="left" vertical="center"/>
    </xf>
    <xf numFmtId="0" fontId="49" fillId="0" borderId="0" xfId="0" applyFont="1" applyBorder="1" applyAlignment="1">
      <alignment horizontal="center"/>
    </xf>
    <xf numFmtId="0" fontId="50" fillId="15" borderId="52" xfId="0" applyFont="1" applyFill="1" applyBorder="1" applyAlignment="1">
      <alignment horizontal="center"/>
    </xf>
    <xf numFmtId="0" fontId="50" fillId="0" borderId="17" xfId="0" applyFont="1" applyBorder="1" applyAlignment="1">
      <alignment horizontal="left" vertical="center"/>
    </xf>
    <xf numFmtId="0" fontId="50" fillId="0" borderId="42" xfId="0" applyFont="1" applyBorder="1" applyAlignment="1">
      <alignment horizontal="left" vertical="center"/>
    </xf>
    <xf numFmtId="0" fontId="50" fillId="15" borderId="51" xfId="0" applyFont="1" applyFill="1" applyBorder="1" applyAlignment="1">
      <alignment horizontal="center" vertical="center" wrapText="1"/>
    </xf>
    <xf numFmtId="0" fontId="50" fillId="15" borderId="55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9" fillId="0" borderId="12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43" fontId="50" fillId="0" borderId="15" xfId="0" applyNumberFormat="1" applyFont="1" applyFill="1" applyBorder="1" applyAlignment="1">
      <alignment/>
    </xf>
    <xf numFmtId="43" fontId="50" fillId="0" borderId="15" xfId="0" applyNumberFormat="1" applyFont="1" applyFill="1" applyBorder="1" applyAlignment="1">
      <alignment vertical="center"/>
    </xf>
    <xf numFmtId="43" fontId="50" fillId="0" borderId="15" xfId="50" applyFont="1" applyFill="1" applyBorder="1" applyAlignment="1">
      <alignment horizontal="center"/>
    </xf>
    <xf numFmtId="43" fontId="50" fillId="0" borderId="15" xfId="50" applyFont="1" applyFill="1" applyBorder="1" applyAlignment="1">
      <alignment horizontal="center" vertical="center" wrapText="1"/>
    </xf>
    <xf numFmtId="43" fontId="50" fillId="0" borderId="16" xfId="50" applyFont="1" applyFill="1" applyBorder="1" applyAlignment="1">
      <alignment horizontal="center" vertical="center" wrapText="1"/>
    </xf>
    <xf numFmtId="4" fontId="49" fillId="0" borderId="18" xfId="50" applyNumberFormat="1" applyFont="1" applyFill="1" applyBorder="1" applyAlignment="1">
      <alignment horizontal="right" vertical="center" wrapText="1"/>
    </xf>
    <xf numFmtId="4" fontId="49" fillId="0" borderId="17" xfId="50" applyNumberFormat="1" applyFont="1" applyFill="1" applyBorder="1" applyAlignment="1">
      <alignment horizontal="right" vertical="center" wrapText="1"/>
    </xf>
    <xf numFmtId="43" fontId="49" fillId="0" borderId="11" xfId="0" applyNumberFormat="1" applyFont="1" applyFill="1" applyBorder="1" applyAlignment="1">
      <alignment horizontal="center" vertical="center"/>
    </xf>
    <xf numFmtId="43" fontId="49" fillId="0" borderId="14" xfId="0" applyNumberFormat="1" applyFont="1" applyFill="1" applyBorder="1" applyAlignment="1">
      <alignment horizontal="center" vertical="center"/>
    </xf>
    <xf numFmtId="43" fontId="49" fillId="0" borderId="12" xfId="0" applyNumberFormat="1" applyFont="1" applyFill="1" applyBorder="1" applyAlignment="1">
      <alignment horizontal="center" vertical="center"/>
    </xf>
    <xf numFmtId="43" fontId="29" fillId="0" borderId="18" xfId="60" applyNumberFormat="1" applyFont="1" applyFill="1" applyBorder="1" applyAlignment="1">
      <alignment vertical="center" wrapText="1"/>
      <protection/>
    </xf>
    <xf numFmtId="0" fontId="49" fillId="0" borderId="36" xfId="0" applyFont="1" applyFill="1" applyBorder="1" applyAlignment="1">
      <alignment horizontal="right" vertical="center" wrapText="1"/>
    </xf>
    <xf numFmtId="0" fontId="49" fillId="0" borderId="17" xfId="0" applyFont="1" applyFill="1" applyBorder="1" applyAlignment="1">
      <alignment horizontal="right" vertical="center" wrapText="1"/>
    </xf>
    <xf numFmtId="4" fontId="49" fillId="0" borderId="13" xfId="50" applyNumberFormat="1" applyFont="1" applyFill="1" applyBorder="1" applyAlignment="1">
      <alignment vertical="center" wrapText="1"/>
    </xf>
    <xf numFmtId="4" fontId="49" fillId="0" borderId="18" xfId="50" applyNumberFormat="1" applyFont="1" applyFill="1" applyBorder="1" applyAlignment="1">
      <alignment vertical="center"/>
    </xf>
    <xf numFmtId="4" fontId="49" fillId="0" borderId="13" xfId="50" applyNumberFormat="1" applyFont="1" applyFill="1" applyBorder="1" applyAlignment="1">
      <alignment horizontal="right" vertical="center" wrapText="1"/>
    </xf>
    <xf numFmtId="4" fontId="50" fillId="0" borderId="15" xfId="0" applyNumberFormat="1" applyFont="1" applyFill="1" applyBorder="1" applyAlignment="1">
      <alignment vertical="center"/>
    </xf>
    <xf numFmtId="4" fontId="50" fillId="0" borderId="16" xfId="0" applyNumberFormat="1" applyFont="1" applyFill="1" applyBorder="1" applyAlignment="1">
      <alignment vertical="center"/>
    </xf>
    <xf numFmtId="173" fontId="50" fillId="15" borderId="22" xfId="50" applyNumberFormat="1" applyFont="1" applyFill="1" applyBorder="1" applyAlignment="1">
      <alignment horizontal="center" vertical="center" wrapText="1"/>
    </xf>
    <xf numFmtId="173" fontId="50" fillId="15" borderId="38" xfId="50" applyNumberFormat="1" applyFont="1" applyFill="1" applyBorder="1" applyAlignment="1">
      <alignment horizontal="center" vertical="center" wrapText="1"/>
    </xf>
    <xf numFmtId="43" fontId="50" fillId="9" borderId="16" xfId="0" applyNumberFormat="1" applyFont="1" applyFill="1" applyBorder="1" applyAlignment="1">
      <alignment vertical="center"/>
    </xf>
    <xf numFmtId="199" fontId="6" fillId="0" borderId="0" xfId="0" applyNumberFormat="1" applyFont="1" applyFill="1" applyAlignment="1">
      <alignment horizontal="right" vertical="center"/>
    </xf>
    <xf numFmtId="0" fontId="50" fillId="3" borderId="19" xfId="0" applyFont="1" applyFill="1" applyBorder="1" applyAlignment="1">
      <alignment horizontal="center" vertical="center" wrapText="1"/>
    </xf>
    <xf numFmtId="43" fontId="50" fillId="3" borderId="19" xfId="50" applyFont="1" applyFill="1" applyBorder="1" applyAlignment="1">
      <alignment horizontal="center"/>
    </xf>
    <xf numFmtId="0" fontId="49" fillId="0" borderId="10" xfId="0" applyFont="1" applyBorder="1" applyAlignment="1">
      <alignment horizontal="left"/>
    </xf>
    <xf numFmtId="4" fontId="7" fillId="33" borderId="10" xfId="0" applyNumberFormat="1" applyFont="1" applyFill="1" applyBorder="1" applyAlignment="1">
      <alignment horizontal="right" vertical="center"/>
    </xf>
    <xf numFmtId="4" fontId="7" fillId="33" borderId="10" xfId="54" applyNumberFormat="1" applyFont="1" applyFill="1" applyBorder="1" applyAlignment="1">
      <alignment horizontal="right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4" xfId="54"/>
    <cellStyle name="Millares 4 2" xfId="55"/>
    <cellStyle name="Millares 5" xfId="56"/>
    <cellStyle name="Currency" xfId="57"/>
    <cellStyle name="Currency [0]" xfId="58"/>
    <cellStyle name="Neutral" xfId="59"/>
    <cellStyle name="Normal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235"/>
          <c:w val="0.84775"/>
          <c:h val="0.95"/>
        </c:manualLayout>
      </c:layout>
      <c:bar3DChart>
        <c:barDir val="col"/>
        <c:grouping val="clustered"/>
        <c:varyColors val="0"/>
        <c:ser>
          <c:idx val="0"/>
          <c:order val="0"/>
          <c:tx>
            <c:v>RECURSOS APROBADOS</c:v>
          </c:tx>
          <c:spPr>
            <a:solidFill>
              <a:srgbClr val="B3A2C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3A2C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'ESTRUCTURA POAI 2015'!$B$7:$B$22</c:f>
              <c:strCache/>
            </c:strRef>
          </c:cat>
          <c:val>
            <c:numRef>
              <c:f>'ESTRUCTURA POAI 2015'!$C$7:$C$22</c:f>
              <c:numCache/>
            </c:numRef>
          </c:val>
          <c:shape val="cylinder"/>
        </c:ser>
        <c:ser>
          <c:idx val="1"/>
          <c:order val="1"/>
          <c:tx>
            <c:v>RECURSOS EJECUTADOS</c:v>
          </c:tx>
          <c:spPr>
            <a:solidFill>
              <a:srgbClr val="FF66F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POAI 2015'!$B$7:$B$22</c:f>
              <c:strCache/>
            </c:strRef>
          </c:cat>
          <c:val>
            <c:numRef>
              <c:f>'ESTRUCTURA POAI 2015'!$F$7:$F$22</c:f>
              <c:numCache/>
            </c:numRef>
          </c:val>
          <c:shape val="cylinder"/>
        </c:ser>
        <c:shape val="cylinder"/>
        <c:axId val="64426326"/>
        <c:axId val="42966023"/>
      </c:bar3DChart>
      <c:catAx>
        <c:axId val="644263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966023"/>
        <c:crosses val="autoZero"/>
        <c:auto val="1"/>
        <c:lblOffset val="100"/>
        <c:tickLblSkip val="1"/>
        <c:noMultiLvlLbl val="0"/>
      </c:catAx>
      <c:valAx>
        <c:axId val="42966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263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75"/>
          <c:y val="0.41075"/>
          <c:w val="0.20375"/>
          <c:h val="0.1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2675"/>
          <c:w val="0.8365"/>
          <c:h val="0.9435"/>
        </c:manualLayout>
      </c:layout>
      <c:bar3DChart>
        <c:barDir val="col"/>
        <c:grouping val="clustered"/>
        <c:varyColors val="0"/>
        <c:ser>
          <c:idx val="0"/>
          <c:order val="0"/>
          <c:tx>
            <c:v>RECURSOS APROBADOS</c:v>
          </c:tx>
          <c:spPr>
            <a:solidFill>
              <a:srgbClr val="CCC1DA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'ESTRUCTURA POAI 2015'!$B$30:$C$35</c:f>
              <c:multiLvlStrCache/>
            </c:multiLvlStrRef>
          </c:cat>
          <c:val>
            <c:numRef>
              <c:f>'ESTRUCTURA POAI 2015'!$D$30:$D$35</c:f>
              <c:numCache/>
            </c:numRef>
          </c:val>
          <c:shape val="cylinder"/>
        </c:ser>
        <c:ser>
          <c:idx val="1"/>
          <c:order val="1"/>
          <c:tx>
            <c:v>RECURSOS EJECUTADOS</c:v>
          </c:tx>
          <c:spPr>
            <a:solidFill>
              <a:srgbClr val="FF66F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'ESTRUCTURA POAI 2015'!$B$30:$C$35</c:f>
              <c:multiLvlStrCache/>
            </c:multiLvlStrRef>
          </c:cat>
          <c:val>
            <c:numRef>
              <c:f>'ESTRUCTURA POAI 2015'!$F$30:$F$35</c:f>
              <c:numCache/>
            </c:numRef>
          </c:val>
          <c:shape val="cylinder"/>
        </c:ser>
        <c:shape val="cylinder"/>
        <c:axId val="51149888"/>
        <c:axId val="57695809"/>
      </c:bar3DChart>
      <c:catAx>
        <c:axId val="511498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695809"/>
        <c:crosses val="autoZero"/>
        <c:auto val="1"/>
        <c:lblOffset val="100"/>
        <c:tickLblSkip val="1"/>
        <c:noMultiLvlLbl val="0"/>
      </c:catAx>
      <c:valAx>
        <c:axId val="576958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98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5"/>
          <c:y val="0.4485"/>
          <c:w val="0.1782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19050</xdr:rowOff>
    </xdr:from>
    <xdr:to>
      <xdr:col>20</xdr:col>
      <xdr:colOff>523875</xdr:colOff>
      <xdr:row>23</xdr:row>
      <xdr:rowOff>19050</xdr:rowOff>
    </xdr:to>
    <xdr:graphicFrame>
      <xdr:nvGraphicFramePr>
        <xdr:cNvPr id="1" name="1 Gráfico"/>
        <xdr:cNvGraphicFramePr/>
      </xdr:nvGraphicFramePr>
      <xdr:xfrm>
        <a:off x="11677650" y="352425"/>
        <a:ext cx="88296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24</xdr:row>
      <xdr:rowOff>142875</xdr:rowOff>
    </xdr:from>
    <xdr:to>
      <xdr:col>19</xdr:col>
      <xdr:colOff>714375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11668125" y="4781550"/>
        <a:ext cx="82581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12"/>
  <sheetViews>
    <sheetView tabSelected="1" zoomScale="70" zoomScaleNormal="70" zoomScaleSheetLayoutView="80" zoomScalePageLayoutView="80" workbookViewId="0" topLeftCell="W1">
      <pane ySplit="1" topLeftCell="A2" activePane="bottomLeft" state="frozen"/>
      <selection pane="topLeft" activeCell="A1" sqref="A1"/>
      <selection pane="bottomLeft" activeCell="AH2" sqref="AH2:AH5"/>
    </sheetView>
  </sheetViews>
  <sheetFormatPr defaultColWidth="11.57421875" defaultRowHeight="15"/>
  <cols>
    <col min="1" max="1" width="9.8515625" style="26" customWidth="1"/>
    <col min="2" max="2" width="11.421875" style="26" customWidth="1"/>
    <col min="3" max="3" width="13.28125" style="1" customWidth="1"/>
    <col min="4" max="4" width="15.140625" style="1" customWidth="1"/>
    <col min="5" max="5" width="17.7109375" style="62" customWidth="1"/>
    <col min="6" max="6" width="11.421875" style="329" customWidth="1"/>
    <col min="7" max="7" width="42.140625" style="1" customWidth="1"/>
    <col min="8" max="8" width="24.57421875" style="1" customWidth="1"/>
    <col min="9" max="9" width="26.140625" style="1" customWidth="1"/>
    <col min="10" max="10" width="23.140625" style="1" customWidth="1"/>
    <col min="11" max="11" width="27.421875" style="1" customWidth="1"/>
    <col min="12" max="12" width="19.421875" style="1" customWidth="1"/>
    <col min="13" max="13" width="16.7109375" style="1" customWidth="1"/>
    <col min="14" max="14" width="24.28125" style="1" customWidth="1"/>
    <col min="15" max="15" width="23.421875" style="1" customWidth="1"/>
    <col min="16" max="16" width="25.7109375" style="1" customWidth="1"/>
    <col min="17" max="17" width="22.57421875" style="1" customWidth="1"/>
    <col min="18" max="18" width="23.28125" style="1" customWidth="1"/>
    <col min="19" max="19" width="17.00390625" style="1" customWidth="1"/>
    <col min="20" max="20" width="15.421875" style="1" customWidth="1"/>
    <col min="21" max="21" width="22.421875" style="1" customWidth="1"/>
    <col min="22" max="23" width="24.28125" style="1" customWidth="1"/>
    <col min="24" max="24" width="27.57421875" style="1" customWidth="1"/>
    <col min="25" max="25" width="19.421875" style="1" customWidth="1"/>
    <col min="26" max="26" width="15.7109375" style="1" customWidth="1"/>
    <col min="27" max="27" width="13.7109375" style="21" customWidth="1"/>
    <col min="28" max="28" width="24.421875" style="1" customWidth="1"/>
    <col min="29" max="29" width="23.57421875" style="676" customWidth="1"/>
    <col min="30" max="30" width="26.7109375" style="676" customWidth="1"/>
    <col min="31" max="31" width="23.421875" style="62" customWidth="1"/>
    <col min="32" max="32" width="27.28125" style="1" customWidth="1"/>
    <col min="33" max="33" width="22.7109375" style="1" customWidth="1"/>
    <col min="34" max="34" width="11.57421875" style="1" customWidth="1"/>
    <col min="35" max="36" width="25.140625" style="1" bestFit="1" customWidth="1"/>
    <col min="37" max="38" width="19.57421875" style="1" bestFit="1" customWidth="1"/>
    <col min="39" max="16384" width="11.57421875" style="1" customWidth="1"/>
  </cols>
  <sheetData>
    <row r="1" ht="13.5" thickBot="1"/>
    <row r="2" spans="1:34" ht="13.5" customHeight="1" thickBot="1">
      <c r="A2" s="521" t="s">
        <v>1084</v>
      </c>
      <c r="B2" s="521"/>
      <c r="C2" s="521"/>
      <c r="D2" s="521"/>
      <c r="E2" s="521"/>
      <c r="F2" s="521"/>
      <c r="G2" s="521"/>
      <c r="H2" s="512" t="s">
        <v>167</v>
      </c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378"/>
      <c r="AG2" s="378"/>
      <c r="AH2" s="612" t="s">
        <v>1083</v>
      </c>
    </row>
    <row r="3" spans="1:34" ht="13.5" customHeight="1" thickBot="1">
      <c r="A3" s="510" t="s">
        <v>0</v>
      </c>
      <c r="B3" s="510" t="s">
        <v>1058</v>
      </c>
      <c r="C3" s="510" t="s">
        <v>166</v>
      </c>
      <c r="D3" s="510" t="s">
        <v>186</v>
      </c>
      <c r="E3" s="510" t="s">
        <v>187</v>
      </c>
      <c r="F3" s="514" t="s">
        <v>170</v>
      </c>
      <c r="G3" s="510" t="s">
        <v>155</v>
      </c>
      <c r="H3" s="517" t="s">
        <v>18</v>
      </c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605" t="s">
        <v>164</v>
      </c>
      <c r="V3" s="606"/>
      <c r="W3" s="606"/>
      <c r="X3" s="606"/>
      <c r="Y3" s="606"/>
      <c r="Z3" s="606"/>
      <c r="AA3" s="607"/>
      <c r="AB3" s="697" t="s">
        <v>1053</v>
      </c>
      <c r="AC3" s="697" t="s">
        <v>1054</v>
      </c>
      <c r="AD3" s="697" t="s">
        <v>1055</v>
      </c>
      <c r="AE3" s="697" t="s">
        <v>1056</v>
      </c>
      <c r="AF3" s="608" t="s">
        <v>1113</v>
      </c>
      <c r="AG3" s="572" t="s">
        <v>1108</v>
      </c>
      <c r="AH3" s="613"/>
    </row>
    <row r="4" spans="1:34" ht="13.5" customHeight="1" thickBot="1">
      <c r="A4" s="510"/>
      <c r="B4" s="510"/>
      <c r="C4" s="510"/>
      <c r="D4" s="510"/>
      <c r="E4" s="510"/>
      <c r="F4" s="515"/>
      <c r="G4" s="510"/>
      <c r="H4" s="518" t="s">
        <v>1069</v>
      </c>
      <c r="I4" s="519"/>
      <c r="J4" s="519"/>
      <c r="K4" s="520"/>
      <c r="L4" s="379"/>
      <c r="M4" s="379"/>
      <c r="N4" s="572" t="s">
        <v>165</v>
      </c>
      <c r="O4" s="572"/>
      <c r="P4" s="572"/>
      <c r="Q4" s="572"/>
      <c r="R4" s="572"/>
      <c r="S4" s="572"/>
      <c r="T4" s="572"/>
      <c r="U4" s="608"/>
      <c r="V4" s="609"/>
      <c r="W4" s="609"/>
      <c r="X4" s="609"/>
      <c r="Y4" s="609"/>
      <c r="Z4" s="609"/>
      <c r="AA4" s="610"/>
      <c r="AB4" s="698"/>
      <c r="AC4" s="698"/>
      <c r="AD4" s="698"/>
      <c r="AE4" s="698"/>
      <c r="AF4" s="512"/>
      <c r="AG4" s="572"/>
      <c r="AH4" s="613"/>
    </row>
    <row r="5" spans="1:34" ht="52.5" customHeight="1" thickBot="1">
      <c r="A5" s="510"/>
      <c r="B5" s="510"/>
      <c r="C5" s="510"/>
      <c r="D5" s="510"/>
      <c r="E5" s="510"/>
      <c r="F5" s="516"/>
      <c r="G5" s="510"/>
      <c r="H5" s="144" t="s">
        <v>1049</v>
      </c>
      <c r="I5" s="144" t="s">
        <v>1050</v>
      </c>
      <c r="J5" s="144" t="s">
        <v>1051</v>
      </c>
      <c r="K5" s="144" t="s">
        <v>1052</v>
      </c>
      <c r="L5" s="144" t="s">
        <v>1109</v>
      </c>
      <c r="M5" s="144" t="s">
        <v>1108</v>
      </c>
      <c r="N5" s="144" t="s">
        <v>1049</v>
      </c>
      <c r="O5" s="144" t="s">
        <v>1050</v>
      </c>
      <c r="P5" s="144" t="s">
        <v>1051</v>
      </c>
      <c r="Q5" s="144" t="s">
        <v>1052</v>
      </c>
      <c r="R5" s="144" t="s">
        <v>1109</v>
      </c>
      <c r="S5" s="144" t="s">
        <v>1108</v>
      </c>
      <c r="T5" s="145" t="s">
        <v>19</v>
      </c>
      <c r="U5" s="144" t="s">
        <v>1049</v>
      </c>
      <c r="V5" s="144" t="s">
        <v>1050</v>
      </c>
      <c r="W5" s="144" t="s">
        <v>1051</v>
      </c>
      <c r="X5" s="144" t="s">
        <v>1052</v>
      </c>
      <c r="Y5" s="144" t="s">
        <v>1109</v>
      </c>
      <c r="Z5" s="144" t="s">
        <v>1108</v>
      </c>
      <c r="AA5" s="235" t="s">
        <v>19</v>
      </c>
      <c r="AB5" s="517"/>
      <c r="AC5" s="517"/>
      <c r="AD5" s="517"/>
      <c r="AE5" s="517"/>
      <c r="AF5" s="605"/>
      <c r="AG5" s="572"/>
      <c r="AH5" s="614"/>
    </row>
    <row r="6" spans="1:34" ht="14.25" customHeight="1" thickBot="1">
      <c r="A6" s="571" t="s">
        <v>163</v>
      </c>
      <c r="B6" s="571"/>
      <c r="C6" s="571"/>
      <c r="D6" s="571"/>
      <c r="E6" s="571"/>
      <c r="F6" s="571"/>
      <c r="G6" s="571"/>
      <c r="H6" s="94">
        <f aca="true" t="shared" si="0" ref="H6:S6">H7+H79+H114+H161+H254+H294+H338+H399+H460+H470+H485+H492+H501+H507</f>
        <v>16553553503</v>
      </c>
      <c r="I6" s="94">
        <f t="shared" si="0"/>
        <v>31239305701.6</v>
      </c>
      <c r="J6" s="94">
        <f t="shared" si="0"/>
        <v>30899553995.340004</v>
      </c>
      <c r="K6" s="94">
        <f t="shared" si="0"/>
        <v>30816342938.67</v>
      </c>
      <c r="L6" s="94">
        <f>J6-K6</f>
        <v>83211056.6700058</v>
      </c>
      <c r="M6" s="94">
        <v>0</v>
      </c>
      <c r="N6" s="94">
        <f t="shared" si="0"/>
        <v>31668095349.2</v>
      </c>
      <c r="O6" s="94">
        <f t="shared" si="0"/>
        <v>106737460771.11</v>
      </c>
      <c r="P6" s="94">
        <f t="shared" si="0"/>
        <v>96679421058.26001</v>
      </c>
      <c r="Q6" s="94">
        <f t="shared" si="0"/>
        <v>83167531237.76</v>
      </c>
      <c r="R6" s="94">
        <f>P6-Q6</f>
        <v>13511889820.500015</v>
      </c>
      <c r="S6" s="94">
        <f t="shared" si="0"/>
        <v>1825280097</v>
      </c>
      <c r="T6" s="94"/>
      <c r="U6" s="94">
        <f>U7+U79+U114+U161+U254+U294+U338+U399+U460+U470+U485+U492+U501+U507</f>
        <v>116420591653.8</v>
      </c>
      <c r="V6" s="94">
        <f>V7+V79+V114+V161+V254+V294+V338+V399+V460+V470+V485+V492+V501+V507</f>
        <v>133705446985.56</v>
      </c>
      <c r="W6" s="94">
        <f>W7+W79+W114+W161+W254+W294+W338+W399+W460+W470+W485+W492+W501+W507</f>
        <v>125588103045.34999</v>
      </c>
      <c r="X6" s="94">
        <f>X7+X79+X114+X161+X254+X294+X338+X399+X460+X470+X485+X492+X501+X507</f>
        <v>124835810912.34999</v>
      </c>
      <c r="Y6" s="94">
        <f>W6-X6</f>
        <v>752292133</v>
      </c>
      <c r="Z6" s="94">
        <f>Z7+Z79+Z114+Z161+Z254+Z294+Z338+Z399+Z460+Z470+Z485+Z492+Z501+Z507</f>
        <v>0</v>
      </c>
      <c r="AA6" s="94"/>
      <c r="AB6" s="129">
        <f aca="true" t="shared" si="1" ref="AB6:AG7">H6+N6+U6</f>
        <v>164642240506</v>
      </c>
      <c r="AC6" s="129">
        <f t="shared" si="1"/>
        <v>271682213458.27</v>
      </c>
      <c r="AD6" s="129">
        <f t="shared" si="1"/>
        <v>253167078098.95</v>
      </c>
      <c r="AE6" s="129">
        <f t="shared" si="1"/>
        <v>238819685088.77997</v>
      </c>
      <c r="AF6" s="129">
        <f>AD6-AE6</f>
        <v>14347393010.170044</v>
      </c>
      <c r="AG6" s="94">
        <f t="shared" si="1"/>
        <v>1825280097</v>
      </c>
      <c r="AH6" s="390">
        <v>136</v>
      </c>
    </row>
    <row r="7" spans="1:37" ht="13.5" customHeight="1" thickBot="1">
      <c r="A7" s="573" t="s">
        <v>154</v>
      </c>
      <c r="B7" s="574"/>
      <c r="C7" s="574"/>
      <c r="D7" s="574"/>
      <c r="E7" s="574"/>
      <c r="F7" s="574"/>
      <c r="G7" s="575"/>
      <c r="H7" s="236">
        <f aca="true" t="shared" si="2" ref="H7:Q7">H8+H69</f>
        <v>1173745542</v>
      </c>
      <c r="I7" s="236">
        <f t="shared" si="2"/>
        <v>4107564842.92</v>
      </c>
      <c r="J7" s="236">
        <f t="shared" si="2"/>
        <v>4105103797.92</v>
      </c>
      <c r="K7" s="236">
        <f t="shared" si="2"/>
        <v>4105103797.92</v>
      </c>
      <c r="L7" s="236">
        <f>J7-K7</f>
        <v>0</v>
      </c>
      <c r="M7" s="236">
        <v>0</v>
      </c>
      <c r="N7" s="236">
        <f t="shared" si="2"/>
        <v>1430387524.2</v>
      </c>
      <c r="O7" s="236">
        <f t="shared" si="2"/>
        <v>4629548708.46</v>
      </c>
      <c r="P7" s="236">
        <f t="shared" si="2"/>
        <v>4621791044</v>
      </c>
      <c r="Q7" s="236">
        <f t="shared" si="2"/>
        <v>4614933491</v>
      </c>
      <c r="R7" s="236">
        <f>P7-Q7</f>
        <v>6857553</v>
      </c>
      <c r="S7" s="236">
        <v>0</v>
      </c>
      <c r="T7" s="237"/>
      <c r="U7" s="238">
        <f>U8+U69</f>
        <v>99029519605.8</v>
      </c>
      <c r="V7" s="238">
        <f>V8+V69</f>
        <v>112138186068.12999</v>
      </c>
      <c r="W7" s="238">
        <f>W8+W69</f>
        <v>105776365778.84</v>
      </c>
      <c r="X7" s="238">
        <f>X8+X69</f>
        <v>105776365778.84</v>
      </c>
      <c r="Y7" s="238">
        <f>W7-X7</f>
        <v>0</v>
      </c>
      <c r="Z7" s="236">
        <v>0</v>
      </c>
      <c r="AA7" s="239"/>
      <c r="AB7" s="240">
        <f t="shared" si="1"/>
        <v>101633652672</v>
      </c>
      <c r="AC7" s="699">
        <f t="shared" si="1"/>
        <v>120875299619.51</v>
      </c>
      <c r="AD7" s="699">
        <f t="shared" si="1"/>
        <v>114503260620.76</v>
      </c>
      <c r="AE7" s="699">
        <f t="shared" si="1"/>
        <v>114496403067.76</v>
      </c>
      <c r="AF7" s="240">
        <f>AD7-AE7</f>
        <v>6857553</v>
      </c>
      <c r="AG7" s="240">
        <f t="shared" si="1"/>
        <v>0</v>
      </c>
      <c r="AH7" s="615">
        <v>11</v>
      </c>
      <c r="AI7" s="700"/>
      <c r="AJ7" s="700"/>
      <c r="AK7" s="13"/>
    </row>
    <row r="8" spans="1:37" ht="12.75" customHeight="1">
      <c r="A8" s="110">
        <v>1</v>
      </c>
      <c r="B8" s="110"/>
      <c r="C8" s="123"/>
      <c r="D8" s="123"/>
      <c r="E8" s="123"/>
      <c r="F8" s="319"/>
      <c r="G8" s="92" t="s">
        <v>1</v>
      </c>
      <c r="H8" s="93">
        <f aca="true" t="shared" si="3" ref="H8:Q8">H9</f>
        <v>923745542</v>
      </c>
      <c r="I8" s="93">
        <f t="shared" si="3"/>
        <v>3239171927.92</v>
      </c>
      <c r="J8" s="93">
        <f t="shared" si="3"/>
        <v>3236710882.92</v>
      </c>
      <c r="K8" s="93">
        <f t="shared" si="3"/>
        <v>3236710882.92</v>
      </c>
      <c r="L8" s="93">
        <f>J8-K8</f>
        <v>0</v>
      </c>
      <c r="M8" s="93">
        <v>0</v>
      </c>
      <c r="N8" s="93">
        <f t="shared" si="3"/>
        <v>1430387524.2</v>
      </c>
      <c r="O8" s="93">
        <f t="shared" si="3"/>
        <v>4629548708.46</v>
      </c>
      <c r="P8" s="93">
        <f t="shared" si="3"/>
        <v>4621791044</v>
      </c>
      <c r="Q8" s="93">
        <f t="shared" si="3"/>
        <v>4614933491</v>
      </c>
      <c r="R8" s="93">
        <f>P8-Q8</f>
        <v>6857553</v>
      </c>
      <c r="S8" s="93">
        <v>0</v>
      </c>
      <c r="T8" s="93"/>
      <c r="U8" s="93">
        <f>U9</f>
        <v>99029519605.8</v>
      </c>
      <c r="V8" s="93">
        <f>V9</f>
        <v>112128186068.12999</v>
      </c>
      <c r="W8" s="93">
        <f>W9</f>
        <v>105769613922.84</v>
      </c>
      <c r="X8" s="93">
        <f>X9</f>
        <v>105769613922.84</v>
      </c>
      <c r="Y8" s="93">
        <f>W8-X8</f>
        <v>0</v>
      </c>
      <c r="Z8" s="93">
        <v>0</v>
      </c>
      <c r="AA8" s="111"/>
      <c r="AB8" s="130">
        <f>H8+N8+U8</f>
        <v>101383652672</v>
      </c>
      <c r="AC8" s="93"/>
      <c r="AD8" s="677"/>
      <c r="AE8" s="130"/>
      <c r="AF8" s="399"/>
      <c r="AG8" s="130"/>
      <c r="AH8" s="616"/>
      <c r="AI8" s="62"/>
      <c r="AJ8" s="62"/>
      <c r="AK8" s="91"/>
    </row>
    <row r="9" spans="1:34" ht="12.75">
      <c r="A9" s="482"/>
      <c r="B9" s="28" t="s">
        <v>2</v>
      </c>
      <c r="C9" s="146"/>
      <c r="D9" s="146"/>
      <c r="E9" s="146"/>
      <c r="F9" s="146"/>
      <c r="G9" s="3" t="s">
        <v>3</v>
      </c>
      <c r="H9" s="16">
        <f aca="true" t="shared" si="4" ref="H9:Q9">H10+H17+H33+H48+H51</f>
        <v>923745542</v>
      </c>
      <c r="I9" s="16">
        <f t="shared" si="4"/>
        <v>3239171927.92</v>
      </c>
      <c r="J9" s="16">
        <f t="shared" si="4"/>
        <v>3236710882.92</v>
      </c>
      <c r="K9" s="16">
        <f t="shared" si="4"/>
        <v>3236710882.92</v>
      </c>
      <c r="L9" s="16"/>
      <c r="M9" s="16">
        <v>0</v>
      </c>
      <c r="N9" s="16">
        <f t="shared" si="4"/>
        <v>1430387524.2</v>
      </c>
      <c r="O9" s="16">
        <f t="shared" si="4"/>
        <v>4629548708.46</v>
      </c>
      <c r="P9" s="16">
        <f t="shared" si="4"/>
        <v>4621791044</v>
      </c>
      <c r="Q9" s="16">
        <f t="shared" si="4"/>
        <v>4614933491</v>
      </c>
      <c r="R9" s="16">
        <f>P9-Q9</f>
        <v>6857553</v>
      </c>
      <c r="S9" s="16">
        <v>0</v>
      </c>
      <c r="T9" s="124"/>
      <c r="U9" s="19">
        <f>U10+U17+U33+U48+U51</f>
        <v>99029519605.8</v>
      </c>
      <c r="V9" s="19">
        <f>V10+V17+V33+V48+V51</f>
        <v>112128186068.12999</v>
      </c>
      <c r="W9" s="19">
        <f>W10+W17+W33+W48+W51</f>
        <v>105769613922.84</v>
      </c>
      <c r="X9" s="19">
        <f>X10+X17+X33+X48+X51</f>
        <v>105769613922.84</v>
      </c>
      <c r="Y9" s="19">
        <f>W9-X9</f>
        <v>0</v>
      </c>
      <c r="Z9" s="16">
        <v>0</v>
      </c>
      <c r="AA9" s="72"/>
      <c r="AB9" s="131">
        <f aca="true" t="shared" si="5" ref="AB9:AB19">H9+N9+U9</f>
        <v>101383652672</v>
      </c>
      <c r="AC9" s="19"/>
      <c r="AD9" s="678"/>
      <c r="AE9" s="131"/>
      <c r="AF9" s="72"/>
      <c r="AG9" s="131"/>
      <c r="AH9" s="616"/>
    </row>
    <row r="10" spans="1:37" ht="40.5" customHeight="1">
      <c r="A10" s="483"/>
      <c r="B10" s="482"/>
      <c r="C10" s="146" t="s">
        <v>4</v>
      </c>
      <c r="D10" s="146"/>
      <c r="E10" s="147"/>
      <c r="F10" s="146"/>
      <c r="G10" s="6" t="s">
        <v>5</v>
      </c>
      <c r="H10" s="71">
        <f aca="true" t="shared" si="6" ref="H10:Q10">H11+H13+H15</f>
        <v>0</v>
      </c>
      <c r="I10" s="71">
        <f t="shared" si="6"/>
        <v>18374333</v>
      </c>
      <c r="J10" s="71">
        <f t="shared" si="6"/>
        <v>18374333</v>
      </c>
      <c r="K10" s="71">
        <f t="shared" si="6"/>
        <v>18374333</v>
      </c>
      <c r="L10" s="71">
        <f>J10-K10</f>
        <v>0</v>
      </c>
      <c r="M10" s="71">
        <v>0</v>
      </c>
      <c r="N10" s="71">
        <f t="shared" si="6"/>
        <v>0</v>
      </c>
      <c r="O10" s="71">
        <f t="shared" si="6"/>
        <v>0</v>
      </c>
      <c r="P10" s="71">
        <f t="shared" si="6"/>
        <v>0</v>
      </c>
      <c r="Q10" s="71">
        <f t="shared" si="6"/>
        <v>0</v>
      </c>
      <c r="R10" s="71"/>
      <c r="S10" s="71">
        <v>0</v>
      </c>
      <c r="T10" s="124"/>
      <c r="U10" s="43">
        <f>U11+U13+U15</f>
        <v>60000000</v>
      </c>
      <c r="V10" s="43">
        <f>V11+V13+V15</f>
        <v>24350000</v>
      </c>
      <c r="W10" s="43">
        <f>W11+W13+W15</f>
        <v>24265999</v>
      </c>
      <c r="X10" s="43">
        <f>X11+X13+X15</f>
        <v>24265999</v>
      </c>
      <c r="Y10" s="43"/>
      <c r="Z10" s="71">
        <v>0</v>
      </c>
      <c r="AA10" s="72"/>
      <c r="AB10" s="131">
        <f t="shared" si="5"/>
        <v>60000000</v>
      </c>
      <c r="AC10" s="407"/>
      <c r="AD10" s="678"/>
      <c r="AE10" s="131"/>
      <c r="AF10" s="72"/>
      <c r="AG10" s="131"/>
      <c r="AH10" s="616"/>
      <c r="AI10" s="354"/>
      <c r="AK10" s="13">
        <f>AK7-AK8</f>
        <v>0</v>
      </c>
    </row>
    <row r="11" spans="1:34" ht="56.25" customHeight="1">
      <c r="A11" s="483"/>
      <c r="B11" s="483"/>
      <c r="C11" s="537"/>
      <c r="D11" s="146" t="s">
        <v>188</v>
      </c>
      <c r="E11" s="148"/>
      <c r="F11" s="31"/>
      <c r="G11" s="6" t="s">
        <v>189</v>
      </c>
      <c r="H11" s="71">
        <f aca="true" t="shared" si="7" ref="H11:Q11">H12</f>
        <v>0</v>
      </c>
      <c r="I11" s="71">
        <f t="shared" si="7"/>
        <v>18374333</v>
      </c>
      <c r="J11" s="71">
        <f t="shared" si="7"/>
        <v>18374333</v>
      </c>
      <c r="K11" s="71">
        <f t="shared" si="7"/>
        <v>18374333</v>
      </c>
      <c r="L11" s="71">
        <f aca="true" t="shared" si="8" ref="L11:L18">J11-K11</f>
        <v>0</v>
      </c>
      <c r="M11" s="71">
        <v>0</v>
      </c>
      <c r="N11" s="71">
        <f t="shared" si="7"/>
        <v>0</v>
      </c>
      <c r="O11" s="71">
        <f t="shared" si="7"/>
        <v>0</v>
      </c>
      <c r="P11" s="71">
        <f t="shared" si="7"/>
        <v>0</v>
      </c>
      <c r="Q11" s="71">
        <f t="shared" si="7"/>
        <v>0</v>
      </c>
      <c r="R11" s="71"/>
      <c r="S11" s="71">
        <v>0</v>
      </c>
      <c r="T11" s="71"/>
      <c r="U11" s="15">
        <f>U12</f>
        <v>20000000</v>
      </c>
      <c r="V11" s="15">
        <f>V12</f>
        <v>0</v>
      </c>
      <c r="W11" s="15">
        <f>W12</f>
        <v>0</v>
      </c>
      <c r="X11" s="15">
        <f>X12</f>
        <v>0</v>
      </c>
      <c r="Y11" s="15"/>
      <c r="Z11" s="71">
        <v>0</v>
      </c>
      <c r="AA11" s="71"/>
      <c r="AB11" s="131">
        <f t="shared" si="5"/>
        <v>20000000</v>
      </c>
      <c r="AC11" s="15"/>
      <c r="AD11" s="71"/>
      <c r="AE11" s="131"/>
      <c r="AF11" s="71"/>
      <c r="AG11" s="131"/>
      <c r="AH11" s="616"/>
    </row>
    <row r="12" spans="1:34" ht="57.75" customHeight="1">
      <c r="A12" s="483"/>
      <c r="B12" s="483"/>
      <c r="C12" s="538"/>
      <c r="D12" s="146"/>
      <c r="E12" s="34" t="s">
        <v>169</v>
      </c>
      <c r="F12" s="31" t="s">
        <v>863</v>
      </c>
      <c r="G12" s="68" t="s">
        <v>168</v>
      </c>
      <c r="H12" s="71">
        <v>0</v>
      </c>
      <c r="I12" s="71">
        <v>18374333</v>
      </c>
      <c r="J12" s="71">
        <v>18374333</v>
      </c>
      <c r="K12" s="71">
        <v>18374333</v>
      </c>
      <c r="L12" s="71">
        <f t="shared" si="8"/>
        <v>0</v>
      </c>
      <c r="M12" s="71">
        <v>0</v>
      </c>
      <c r="N12" s="15">
        <v>0</v>
      </c>
      <c r="O12" s="15"/>
      <c r="P12" s="15"/>
      <c r="Q12" s="15"/>
      <c r="R12" s="15"/>
      <c r="S12" s="71">
        <v>0</v>
      </c>
      <c r="T12" s="124"/>
      <c r="U12" s="67">
        <v>20000000</v>
      </c>
      <c r="V12" s="67"/>
      <c r="W12" s="67"/>
      <c r="X12" s="67"/>
      <c r="Y12" s="67"/>
      <c r="Z12" s="71">
        <v>0</v>
      </c>
      <c r="AA12" s="20" t="s">
        <v>21</v>
      </c>
      <c r="AB12" s="132">
        <f>H12+N12+U12</f>
        <v>20000000</v>
      </c>
      <c r="AC12" s="132">
        <f>I12+O12+V12</f>
        <v>18374333</v>
      </c>
      <c r="AD12" s="132">
        <f>J12+P12+W12</f>
        <v>18374333</v>
      </c>
      <c r="AE12" s="132">
        <f>K12+Q12+X12</f>
        <v>18374333</v>
      </c>
      <c r="AF12" s="132">
        <f>AD12-AE12</f>
        <v>0</v>
      </c>
      <c r="AG12" s="132">
        <f>M12+S12+Z12</f>
        <v>0</v>
      </c>
      <c r="AH12" s="616"/>
    </row>
    <row r="13" spans="1:35" ht="48" customHeight="1">
      <c r="A13" s="483"/>
      <c r="B13" s="483"/>
      <c r="C13" s="538"/>
      <c r="D13" s="146" t="s">
        <v>190</v>
      </c>
      <c r="E13" s="34"/>
      <c r="F13" s="31"/>
      <c r="G13" s="6" t="s">
        <v>191</v>
      </c>
      <c r="H13" s="49">
        <f aca="true" t="shared" si="9" ref="H13:Q13">H14</f>
        <v>0</v>
      </c>
      <c r="I13" s="49">
        <f t="shared" si="9"/>
        <v>0</v>
      </c>
      <c r="J13" s="49">
        <f t="shared" si="9"/>
        <v>0</v>
      </c>
      <c r="K13" s="49">
        <f t="shared" si="9"/>
        <v>0</v>
      </c>
      <c r="L13" s="71">
        <f t="shared" si="8"/>
        <v>0</v>
      </c>
      <c r="M13" s="49">
        <v>0</v>
      </c>
      <c r="N13" s="49">
        <f t="shared" si="9"/>
        <v>0</v>
      </c>
      <c r="O13" s="49">
        <f t="shared" si="9"/>
        <v>0</v>
      </c>
      <c r="P13" s="49">
        <f t="shared" si="9"/>
        <v>0</v>
      </c>
      <c r="Q13" s="49">
        <f t="shared" si="9"/>
        <v>0</v>
      </c>
      <c r="R13" s="49"/>
      <c r="S13" s="49">
        <v>0</v>
      </c>
      <c r="T13" s="49"/>
      <c r="U13" s="15">
        <f>U14</f>
        <v>20000000</v>
      </c>
      <c r="V13" s="15">
        <f>V14</f>
        <v>4350000</v>
      </c>
      <c r="W13" s="15">
        <f>W14</f>
        <v>4332666</v>
      </c>
      <c r="X13" s="15">
        <f>X14</f>
        <v>4332666</v>
      </c>
      <c r="Y13" s="15"/>
      <c r="Z13" s="49">
        <v>0</v>
      </c>
      <c r="AA13" s="49"/>
      <c r="AB13" s="131">
        <f t="shared" si="5"/>
        <v>20000000</v>
      </c>
      <c r="AC13" s="131">
        <f aca="true" t="shared" si="10" ref="AC13:AG19">I13+O13+V13</f>
        <v>4350000</v>
      </c>
      <c r="AD13" s="131">
        <f t="shared" si="10"/>
        <v>4332666</v>
      </c>
      <c r="AE13" s="131">
        <f t="shared" si="10"/>
        <v>4332666</v>
      </c>
      <c r="AF13" s="132">
        <f aca="true" t="shared" si="11" ref="AF13:AF18">AD13-AE13</f>
        <v>0</v>
      </c>
      <c r="AG13" s="131">
        <f t="shared" si="10"/>
        <v>0</v>
      </c>
      <c r="AH13" s="616"/>
      <c r="AI13" s="13"/>
    </row>
    <row r="14" spans="1:34" ht="59.25" customHeight="1">
      <c r="A14" s="483"/>
      <c r="B14" s="483"/>
      <c r="C14" s="538"/>
      <c r="D14" s="146"/>
      <c r="E14" s="34" t="s">
        <v>192</v>
      </c>
      <c r="F14" s="31" t="s">
        <v>863</v>
      </c>
      <c r="G14" s="68" t="s">
        <v>168</v>
      </c>
      <c r="H14" s="71">
        <v>0</v>
      </c>
      <c r="I14" s="71"/>
      <c r="J14" s="71"/>
      <c r="K14" s="71"/>
      <c r="L14" s="71">
        <f t="shared" si="8"/>
        <v>0</v>
      </c>
      <c r="M14" s="71">
        <v>0</v>
      </c>
      <c r="N14" s="15">
        <v>0</v>
      </c>
      <c r="O14" s="15"/>
      <c r="P14" s="15"/>
      <c r="Q14" s="15"/>
      <c r="R14" s="15"/>
      <c r="S14" s="71">
        <v>0</v>
      </c>
      <c r="T14" s="124"/>
      <c r="U14" s="67">
        <v>20000000</v>
      </c>
      <c r="V14" s="67">
        <v>4350000</v>
      </c>
      <c r="W14" s="67">
        <v>4332666</v>
      </c>
      <c r="X14" s="67">
        <v>4332666</v>
      </c>
      <c r="Y14" s="67"/>
      <c r="Z14" s="71">
        <v>0</v>
      </c>
      <c r="AA14" s="20" t="s">
        <v>21</v>
      </c>
      <c r="AB14" s="132">
        <f t="shared" si="5"/>
        <v>20000000</v>
      </c>
      <c r="AC14" s="132">
        <f t="shared" si="10"/>
        <v>4350000</v>
      </c>
      <c r="AD14" s="132">
        <f t="shared" si="10"/>
        <v>4332666</v>
      </c>
      <c r="AE14" s="132">
        <f t="shared" si="10"/>
        <v>4332666</v>
      </c>
      <c r="AF14" s="132">
        <f t="shared" si="11"/>
        <v>0</v>
      </c>
      <c r="AG14" s="132">
        <f t="shared" si="10"/>
        <v>0</v>
      </c>
      <c r="AH14" s="616"/>
    </row>
    <row r="15" spans="1:34" ht="45" customHeight="1">
      <c r="A15" s="483"/>
      <c r="B15" s="483"/>
      <c r="C15" s="538"/>
      <c r="D15" s="146" t="s">
        <v>193</v>
      </c>
      <c r="E15" s="34"/>
      <c r="F15" s="31"/>
      <c r="G15" s="6" t="s">
        <v>194</v>
      </c>
      <c r="H15" s="49">
        <f aca="true" t="shared" si="12" ref="H15:Q15">H16</f>
        <v>0</v>
      </c>
      <c r="I15" s="49">
        <f t="shared" si="12"/>
        <v>0</v>
      </c>
      <c r="J15" s="49">
        <f t="shared" si="12"/>
        <v>0</v>
      </c>
      <c r="K15" s="49">
        <f t="shared" si="12"/>
        <v>0</v>
      </c>
      <c r="L15" s="71">
        <f t="shared" si="8"/>
        <v>0</v>
      </c>
      <c r="M15" s="49">
        <v>0</v>
      </c>
      <c r="N15" s="49">
        <f t="shared" si="12"/>
        <v>0</v>
      </c>
      <c r="O15" s="49">
        <f t="shared" si="12"/>
        <v>0</v>
      </c>
      <c r="P15" s="49">
        <f t="shared" si="12"/>
        <v>0</v>
      </c>
      <c r="Q15" s="49">
        <f t="shared" si="12"/>
        <v>0</v>
      </c>
      <c r="R15" s="49"/>
      <c r="S15" s="49">
        <v>0</v>
      </c>
      <c r="T15" s="49"/>
      <c r="U15" s="15">
        <f>U16</f>
        <v>20000000</v>
      </c>
      <c r="V15" s="15">
        <f>V16</f>
        <v>20000000</v>
      </c>
      <c r="W15" s="15">
        <f>W16</f>
        <v>19933333</v>
      </c>
      <c r="X15" s="15">
        <f>X16</f>
        <v>19933333</v>
      </c>
      <c r="Y15" s="15"/>
      <c r="Z15" s="49">
        <v>0</v>
      </c>
      <c r="AA15" s="20"/>
      <c r="AB15" s="131">
        <f t="shared" si="5"/>
        <v>20000000</v>
      </c>
      <c r="AC15" s="131">
        <f t="shared" si="10"/>
        <v>20000000</v>
      </c>
      <c r="AD15" s="131">
        <f t="shared" si="10"/>
        <v>19933333</v>
      </c>
      <c r="AE15" s="131">
        <f t="shared" si="10"/>
        <v>19933333</v>
      </c>
      <c r="AF15" s="132">
        <f t="shared" si="11"/>
        <v>0</v>
      </c>
      <c r="AG15" s="131">
        <f t="shared" si="10"/>
        <v>0</v>
      </c>
      <c r="AH15" s="616"/>
    </row>
    <row r="16" spans="1:34" ht="54.75" customHeight="1">
      <c r="A16" s="483"/>
      <c r="B16" s="483"/>
      <c r="C16" s="539"/>
      <c r="D16" s="146"/>
      <c r="E16" s="34" t="s">
        <v>195</v>
      </c>
      <c r="F16" s="31" t="s">
        <v>863</v>
      </c>
      <c r="G16" s="68" t="s">
        <v>168</v>
      </c>
      <c r="H16" s="71">
        <v>0</v>
      </c>
      <c r="I16" s="71"/>
      <c r="J16" s="71"/>
      <c r="K16" s="71"/>
      <c r="L16" s="71">
        <f t="shared" si="8"/>
        <v>0</v>
      </c>
      <c r="M16" s="71">
        <v>0</v>
      </c>
      <c r="N16" s="15">
        <v>0</v>
      </c>
      <c r="O16" s="15"/>
      <c r="P16" s="15"/>
      <c r="Q16" s="15"/>
      <c r="R16" s="15"/>
      <c r="S16" s="71">
        <v>0</v>
      </c>
      <c r="T16" s="124"/>
      <c r="U16" s="18">
        <v>20000000</v>
      </c>
      <c r="V16" s="18">
        <v>20000000</v>
      </c>
      <c r="W16" s="18">
        <v>19933333</v>
      </c>
      <c r="X16" s="18">
        <v>19933333</v>
      </c>
      <c r="Y16" s="18"/>
      <c r="Z16" s="71">
        <v>0</v>
      </c>
      <c r="AA16" s="20" t="s">
        <v>21</v>
      </c>
      <c r="AB16" s="131">
        <f t="shared" si="5"/>
        <v>20000000</v>
      </c>
      <c r="AC16" s="131">
        <f t="shared" si="10"/>
        <v>20000000</v>
      </c>
      <c r="AD16" s="131">
        <f t="shared" si="10"/>
        <v>19933333</v>
      </c>
      <c r="AE16" s="131">
        <f t="shared" si="10"/>
        <v>19933333</v>
      </c>
      <c r="AF16" s="132">
        <f t="shared" si="11"/>
        <v>0</v>
      </c>
      <c r="AG16" s="131">
        <f t="shared" si="10"/>
        <v>0</v>
      </c>
      <c r="AH16" s="616"/>
    </row>
    <row r="17" spans="1:34" ht="25.5" customHeight="1">
      <c r="A17" s="483"/>
      <c r="B17" s="483"/>
      <c r="C17" s="146" t="s">
        <v>6</v>
      </c>
      <c r="D17" s="146"/>
      <c r="E17" s="146"/>
      <c r="F17" s="146"/>
      <c r="G17" s="6" t="s">
        <v>7</v>
      </c>
      <c r="H17" s="49">
        <f aca="true" t="shared" si="13" ref="H17:Q17">H18+H28</f>
        <v>0</v>
      </c>
      <c r="I17" s="49">
        <f t="shared" si="13"/>
        <v>185133000</v>
      </c>
      <c r="J17" s="49">
        <f>J18+J28</f>
        <v>185133000</v>
      </c>
      <c r="K17" s="49">
        <f>K18+K28</f>
        <v>185133000</v>
      </c>
      <c r="L17" s="71">
        <f t="shared" si="8"/>
        <v>0</v>
      </c>
      <c r="M17" s="49">
        <v>0</v>
      </c>
      <c r="N17" s="49">
        <f t="shared" si="13"/>
        <v>0</v>
      </c>
      <c r="O17" s="49">
        <f t="shared" si="13"/>
        <v>0</v>
      </c>
      <c r="P17" s="49">
        <f t="shared" si="13"/>
        <v>0</v>
      </c>
      <c r="Q17" s="49">
        <f t="shared" si="13"/>
        <v>0</v>
      </c>
      <c r="R17" s="49"/>
      <c r="S17" s="49">
        <v>0</v>
      </c>
      <c r="T17" s="49"/>
      <c r="U17" s="15">
        <f>U18+U28</f>
        <v>60000000</v>
      </c>
      <c r="V17" s="15">
        <f>V18+V28</f>
        <v>172631490.04000002</v>
      </c>
      <c r="W17" s="15">
        <f>W18+W28</f>
        <v>159820551</v>
      </c>
      <c r="X17" s="15">
        <f>X18+X28</f>
        <v>159820551</v>
      </c>
      <c r="Y17" s="15"/>
      <c r="Z17" s="49">
        <v>0</v>
      </c>
      <c r="AA17" s="20"/>
      <c r="AB17" s="131">
        <f>H17+N17+U17</f>
        <v>60000000</v>
      </c>
      <c r="AC17" s="131">
        <f t="shared" si="10"/>
        <v>357764490.04</v>
      </c>
      <c r="AD17" s="131">
        <f t="shared" si="10"/>
        <v>344953551</v>
      </c>
      <c r="AE17" s="131">
        <f t="shared" si="10"/>
        <v>344953551</v>
      </c>
      <c r="AF17" s="132">
        <f t="shared" si="11"/>
        <v>0</v>
      </c>
      <c r="AG17" s="131">
        <f t="shared" si="10"/>
        <v>0</v>
      </c>
      <c r="AH17" s="616"/>
    </row>
    <row r="18" spans="1:34" ht="20.25" customHeight="1">
      <c r="A18" s="483"/>
      <c r="B18" s="483"/>
      <c r="C18" s="543"/>
      <c r="D18" s="146" t="s">
        <v>196</v>
      </c>
      <c r="E18" s="34"/>
      <c r="F18" s="31"/>
      <c r="G18" s="6" t="s">
        <v>197</v>
      </c>
      <c r="H18" s="71">
        <f aca="true" t="shared" si="14" ref="H18:Q18">H19</f>
        <v>0</v>
      </c>
      <c r="I18" s="71">
        <f t="shared" si="14"/>
        <v>65133000</v>
      </c>
      <c r="J18" s="71">
        <f t="shared" si="14"/>
        <v>65133000</v>
      </c>
      <c r="K18" s="71">
        <f t="shared" si="14"/>
        <v>65133000</v>
      </c>
      <c r="L18" s="71">
        <f t="shared" si="8"/>
        <v>0</v>
      </c>
      <c r="M18" s="71">
        <v>0</v>
      </c>
      <c r="N18" s="15">
        <f t="shared" si="14"/>
        <v>0</v>
      </c>
      <c r="O18" s="15">
        <f t="shared" si="14"/>
        <v>0</v>
      </c>
      <c r="P18" s="15">
        <f t="shared" si="14"/>
        <v>0</v>
      </c>
      <c r="Q18" s="15">
        <f t="shared" si="14"/>
        <v>0</v>
      </c>
      <c r="R18" s="15"/>
      <c r="S18" s="71">
        <v>0</v>
      </c>
      <c r="T18" s="124"/>
      <c r="U18" s="43">
        <f>U19</f>
        <v>30000000</v>
      </c>
      <c r="V18" s="43">
        <f>V19</f>
        <v>93631490.04</v>
      </c>
      <c r="W18" s="43">
        <f>W19</f>
        <v>82587489</v>
      </c>
      <c r="X18" s="43">
        <f>X19</f>
        <v>82587489</v>
      </c>
      <c r="Y18" s="43"/>
      <c r="Z18" s="71">
        <v>0</v>
      </c>
      <c r="AA18" s="20"/>
      <c r="AB18" s="131">
        <f t="shared" si="5"/>
        <v>30000000</v>
      </c>
      <c r="AC18" s="131">
        <f t="shared" si="10"/>
        <v>158764490.04000002</v>
      </c>
      <c r="AD18" s="131">
        <f t="shared" si="10"/>
        <v>147720489</v>
      </c>
      <c r="AE18" s="131">
        <f t="shared" si="10"/>
        <v>147720489</v>
      </c>
      <c r="AF18" s="132">
        <f t="shared" si="11"/>
        <v>0</v>
      </c>
      <c r="AG18" s="131">
        <f t="shared" si="10"/>
        <v>0</v>
      </c>
      <c r="AH18" s="616"/>
    </row>
    <row r="19" spans="1:34" ht="12.75">
      <c r="A19" s="483"/>
      <c r="B19" s="483"/>
      <c r="C19" s="544"/>
      <c r="D19" s="537"/>
      <c r="E19" s="34" t="s">
        <v>171</v>
      </c>
      <c r="F19" s="466" t="s">
        <v>864</v>
      </c>
      <c r="G19" s="488" t="s">
        <v>172</v>
      </c>
      <c r="H19" s="499">
        <v>0</v>
      </c>
      <c r="I19" s="499">
        <v>65133000</v>
      </c>
      <c r="J19" s="499">
        <v>65133000</v>
      </c>
      <c r="K19" s="499">
        <v>65133000</v>
      </c>
      <c r="L19" s="499">
        <f>J19-K19</f>
        <v>0</v>
      </c>
      <c r="M19" s="499">
        <v>0</v>
      </c>
      <c r="N19" s="499"/>
      <c r="O19" s="499"/>
      <c r="P19" s="499"/>
      <c r="Q19" s="499"/>
      <c r="R19" s="499"/>
      <c r="S19" s="499">
        <v>0</v>
      </c>
      <c r="T19" s="499"/>
      <c r="U19" s="490">
        <v>30000000</v>
      </c>
      <c r="V19" s="490">
        <v>93631490.04</v>
      </c>
      <c r="W19" s="490">
        <v>82587489</v>
      </c>
      <c r="X19" s="490">
        <v>82587489</v>
      </c>
      <c r="Y19" s="490"/>
      <c r="Z19" s="499">
        <v>0</v>
      </c>
      <c r="AA19" s="499" t="s">
        <v>21</v>
      </c>
      <c r="AB19" s="577">
        <f t="shared" si="5"/>
        <v>30000000</v>
      </c>
      <c r="AC19" s="577">
        <f t="shared" si="10"/>
        <v>158764490.04000002</v>
      </c>
      <c r="AD19" s="577">
        <f t="shared" si="10"/>
        <v>147720489</v>
      </c>
      <c r="AE19" s="577">
        <f t="shared" si="10"/>
        <v>147720489</v>
      </c>
      <c r="AF19" s="577">
        <f>AD19-AE19</f>
        <v>0</v>
      </c>
      <c r="AG19" s="577">
        <f t="shared" si="10"/>
        <v>0</v>
      </c>
      <c r="AH19" s="616"/>
    </row>
    <row r="20" spans="1:34" ht="12.75">
      <c r="A20" s="483"/>
      <c r="B20" s="483"/>
      <c r="C20" s="544"/>
      <c r="D20" s="538"/>
      <c r="E20" s="34" t="s">
        <v>173</v>
      </c>
      <c r="F20" s="467"/>
      <c r="G20" s="489"/>
      <c r="H20" s="506"/>
      <c r="I20" s="506"/>
      <c r="J20" s="506"/>
      <c r="K20" s="506"/>
      <c r="L20" s="506"/>
      <c r="M20" s="506"/>
      <c r="N20" s="506"/>
      <c r="O20" s="506"/>
      <c r="P20" s="506"/>
      <c r="Q20" s="506"/>
      <c r="R20" s="506"/>
      <c r="S20" s="506"/>
      <c r="T20" s="506"/>
      <c r="U20" s="491"/>
      <c r="V20" s="491"/>
      <c r="W20" s="491"/>
      <c r="X20" s="491"/>
      <c r="Y20" s="491"/>
      <c r="Z20" s="506"/>
      <c r="AA20" s="506"/>
      <c r="AB20" s="578"/>
      <c r="AC20" s="578"/>
      <c r="AD20" s="578"/>
      <c r="AE20" s="578"/>
      <c r="AF20" s="578"/>
      <c r="AG20" s="578"/>
      <c r="AH20" s="616"/>
    </row>
    <row r="21" spans="1:34" ht="12.75">
      <c r="A21" s="483"/>
      <c r="B21" s="483"/>
      <c r="C21" s="544"/>
      <c r="D21" s="538"/>
      <c r="E21" s="34" t="s">
        <v>174</v>
      </c>
      <c r="F21" s="467"/>
      <c r="G21" s="489"/>
      <c r="H21" s="506"/>
      <c r="I21" s="506"/>
      <c r="J21" s="506"/>
      <c r="K21" s="506"/>
      <c r="L21" s="506"/>
      <c r="M21" s="506"/>
      <c r="N21" s="506"/>
      <c r="O21" s="506"/>
      <c r="P21" s="506"/>
      <c r="Q21" s="506"/>
      <c r="R21" s="506"/>
      <c r="S21" s="506"/>
      <c r="T21" s="506"/>
      <c r="U21" s="491"/>
      <c r="V21" s="491"/>
      <c r="W21" s="491"/>
      <c r="X21" s="491"/>
      <c r="Y21" s="491"/>
      <c r="Z21" s="506"/>
      <c r="AA21" s="506"/>
      <c r="AB21" s="578"/>
      <c r="AC21" s="578"/>
      <c r="AD21" s="578"/>
      <c r="AE21" s="578"/>
      <c r="AF21" s="578"/>
      <c r="AG21" s="578"/>
      <c r="AH21" s="616"/>
    </row>
    <row r="22" spans="1:34" ht="12.75">
      <c r="A22" s="483"/>
      <c r="B22" s="483"/>
      <c r="C22" s="544"/>
      <c r="D22" s="538"/>
      <c r="E22" s="34" t="s">
        <v>175</v>
      </c>
      <c r="F22" s="467"/>
      <c r="G22" s="489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/>
      <c r="U22" s="491"/>
      <c r="V22" s="491"/>
      <c r="W22" s="491"/>
      <c r="X22" s="491"/>
      <c r="Y22" s="491"/>
      <c r="Z22" s="506"/>
      <c r="AA22" s="506"/>
      <c r="AB22" s="578"/>
      <c r="AC22" s="578"/>
      <c r="AD22" s="578"/>
      <c r="AE22" s="578"/>
      <c r="AF22" s="578"/>
      <c r="AG22" s="578"/>
      <c r="AH22" s="616"/>
    </row>
    <row r="23" spans="1:34" ht="12.75">
      <c r="A23" s="483"/>
      <c r="B23" s="483"/>
      <c r="C23" s="544"/>
      <c r="D23" s="538"/>
      <c r="E23" s="34" t="s">
        <v>176</v>
      </c>
      <c r="F23" s="467"/>
      <c r="G23" s="489"/>
      <c r="H23" s="506"/>
      <c r="I23" s="506"/>
      <c r="J23" s="506"/>
      <c r="K23" s="506"/>
      <c r="L23" s="506"/>
      <c r="M23" s="506"/>
      <c r="N23" s="506"/>
      <c r="O23" s="506"/>
      <c r="P23" s="506"/>
      <c r="Q23" s="506"/>
      <c r="R23" s="506"/>
      <c r="S23" s="506"/>
      <c r="T23" s="506"/>
      <c r="U23" s="491"/>
      <c r="V23" s="491"/>
      <c r="W23" s="491"/>
      <c r="X23" s="491"/>
      <c r="Y23" s="491"/>
      <c r="Z23" s="506"/>
      <c r="AA23" s="506"/>
      <c r="AB23" s="578"/>
      <c r="AC23" s="578"/>
      <c r="AD23" s="578"/>
      <c r="AE23" s="578"/>
      <c r="AF23" s="578"/>
      <c r="AG23" s="578"/>
      <c r="AH23" s="616"/>
    </row>
    <row r="24" spans="1:34" ht="12.75">
      <c r="A24" s="483"/>
      <c r="B24" s="483"/>
      <c r="C24" s="544"/>
      <c r="D24" s="538"/>
      <c r="E24" s="34" t="s">
        <v>177</v>
      </c>
      <c r="F24" s="467"/>
      <c r="G24" s="489"/>
      <c r="H24" s="506"/>
      <c r="I24" s="506"/>
      <c r="J24" s="506"/>
      <c r="K24" s="506"/>
      <c r="L24" s="506"/>
      <c r="M24" s="506"/>
      <c r="N24" s="506"/>
      <c r="O24" s="506"/>
      <c r="P24" s="506"/>
      <c r="Q24" s="506"/>
      <c r="R24" s="506"/>
      <c r="S24" s="506"/>
      <c r="T24" s="506"/>
      <c r="U24" s="491"/>
      <c r="V24" s="491"/>
      <c r="W24" s="491"/>
      <c r="X24" s="491"/>
      <c r="Y24" s="491"/>
      <c r="Z24" s="506"/>
      <c r="AA24" s="506"/>
      <c r="AB24" s="578"/>
      <c r="AC24" s="578"/>
      <c r="AD24" s="578"/>
      <c r="AE24" s="578"/>
      <c r="AF24" s="578"/>
      <c r="AG24" s="578"/>
      <c r="AH24" s="616"/>
    </row>
    <row r="25" spans="1:34" ht="12.75">
      <c r="A25" s="483"/>
      <c r="B25" s="483"/>
      <c r="C25" s="544"/>
      <c r="D25" s="538"/>
      <c r="E25" s="34" t="s">
        <v>178</v>
      </c>
      <c r="F25" s="467"/>
      <c r="G25" s="489"/>
      <c r="H25" s="506"/>
      <c r="I25" s="506"/>
      <c r="J25" s="506"/>
      <c r="K25" s="506"/>
      <c r="L25" s="506"/>
      <c r="M25" s="506"/>
      <c r="N25" s="506"/>
      <c r="O25" s="506"/>
      <c r="P25" s="506"/>
      <c r="Q25" s="506"/>
      <c r="R25" s="506"/>
      <c r="S25" s="506"/>
      <c r="T25" s="506"/>
      <c r="U25" s="491"/>
      <c r="V25" s="491"/>
      <c r="W25" s="491"/>
      <c r="X25" s="491"/>
      <c r="Y25" s="491"/>
      <c r="Z25" s="506"/>
      <c r="AA25" s="506"/>
      <c r="AB25" s="578"/>
      <c r="AC25" s="578"/>
      <c r="AD25" s="578"/>
      <c r="AE25" s="578"/>
      <c r="AF25" s="578"/>
      <c r="AG25" s="578"/>
      <c r="AH25" s="616"/>
    </row>
    <row r="26" spans="1:34" ht="12.75">
      <c r="A26" s="483"/>
      <c r="B26" s="483"/>
      <c r="C26" s="544"/>
      <c r="D26" s="538"/>
      <c r="E26" s="34" t="s">
        <v>179</v>
      </c>
      <c r="F26" s="467"/>
      <c r="G26" s="489"/>
      <c r="H26" s="506"/>
      <c r="I26" s="506"/>
      <c r="J26" s="506"/>
      <c r="K26" s="506"/>
      <c r="L26" s="506"/>
      <c r="M26" s="506"/>
      <c r="N26" s="506"/>
      <c r="O26" s="506"/>
      <c r="P26" s="506"/>
      <c r="Q26" s="506"/>
      <c r="R26" s="506"/>
      <c r="S26" s="506"/>
      <c r="T26" s="506"/>
      <c r="U26" s="491"/>
      <c r="V26" s="491"/>
      <c r="W26" s="491"/>
      <c r="X26" s="491"/>
      <c r="Y26" s="491"/>
      <c r="Z26" s="506"/>
      <c r="AA26" s="506"/>
      <c r="AB26" s="578"/>
      <c r="AC26" s="578"/>
      <c r="AD26" s="578"/>
      <c r="AE26" s="578"/>
      <c r="AF26" s="578"/>
      <c r="AG26" s="578"/>
      <c r="AH26" s="616"/>
    </row>
    <row r="27" spans="1:34" ht="12.75">
      <c r="A27" s="483"/>
      <c r="B27" s="483"/>
      <c r="C27" s="544"/>
      <c r="D27" s="539"/>
      <c r="E27" s="34" t="s">
        <v>180</v>
      </c>
      <c r="F27" s="468"/>
      <c r="G27" s="524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500"/>
      <c r="T27" s="500"/>
      <c r="U27" s="492"/>
      <c r="V27" s="492"/>
      <c r="W27" s="492"/>
      <c r="X27" s="492"/>
      <c r="Y27" s="492"/>
      <c r="Z27" s="500"/>
      <c r="AA27" s="500"/>
      <c r="AB27" s="579"/>
      <c r="AC27" s="579"/>
      <c r="AD27" s="579"/>
      <c r="AE27" s="579"/>
      <c r="AF27" s="579"/>
      <c r="AG27" s="579"/>
      <c r="AH27" s="616"/>
    </row>
    <row r="28" spans="1:34" ht="33.75" customHeight="1">
      <c r="A28" s="483"/>
      <c r="B28" s="483"/>
      <c r="C28" s="544"/>
      <c r="D28" s="146" t="s">
        <v>198</v>
      </c>
      <c r="E28" s="34"/>
      <c r="F28" s="31"/>
      <c r="G28" s="6" t="s">
        <v>199</v>
      </c>
      <c r="H28" s="49">
        <f>H29</f>
        <v>0</v>
      </c>
      <c r="I28" s="49">
        <f>I29</f>
        <v>120000000</v>
      </c>
      <c r="J28" s="49">
        <f>J29</f>
        <v>120000000</v>
      </c>
      <c r="K28" s="49">
        <f>K29</f>
        <v>120000000</v>
      </c>
      <c r="L28" s="49">
        <f>J28-K28</f>
        <v>0</v>
      </c>
      <c r="M28" s="49">
        <v>0</v>
      </c>
      <c r="N28" s="15">
        <v>0</v>
      </c>
      <c r="O28" s="15">
        <v>0</v>
      </c>
      <c r="P28" s="15">
        <v>0</v>
      </c>
      <c r="Q28" s="15">
        <v>0</v>
      </c>
      <c r="R28" s="15"/>
      <c r="S28" s="49">
        <v>0</v>
      </c>
      <c r="T28" s="124"/>
      <c r="U28" s="43">
        <f>U29</f>
        <v>30000000</v>
      </c>
      <c r="V28" s="43">
        <f>V29</f>
        <v>79000000</v>
      </c>
      <c r="W28" s="43">
        <f>W29</f>
        <v>77233062</v>
      </c>
      <c r="X28" s="43">
        <f>X29</f>
        <v>77233062</v>
      </c>
      <c r="Y28" s="43"/>
      <c r="Z28" s="49">
        <v>0</v>
      </c>
      <c r="AA28" s="20"/>
      <c r="AB28" s="131">
        <f aca="true" t="shared" si="15" ref="AB28:AG29">H28+N28+U28</f>
        <v>30000000</v>
      </c>
      <c r="AC28" s="131">
        <f t="shared" si="15"/>
        <v>199000000</v>
      </c>
      <c r="AD28" s="131">
        <f t="shared" si="15"/>
        <v>197233062</v>
      </c>
      <c r="AE28" s="131">
        <f t="shared" si="15"/>
        <v>197233062</v>
      </c>
      <c r="AF28" s="404">
        <f>AD28-AE28:AE32</f>
        <v>0</v>
      </c>
      <c r="AG28" s="131">
        <f t="shared" si="15"/>
        <v>0</v>
      </c>
      <c r="AH28" s="616"/>
    </row>
    <row r="29" spans="1:34" ht="11.25" customHeight="1">
      <c r="A29" s="483"/>
      <c r="B29" s="483"/>
      <c r="C29" s="544"/>
      <c r="D29" s="537"/>
      <c r="E29" s="34" t="s">
        <v>181</v>
      </c>
      <c r="F29" s="466" t="s">
        <v>865</v>
      </c>
      <c r="G29" s="488" t="s">
        <v>182</v>
      </c>
      <c r="H29" s="499">
        <v>0</v>
      </c>
      <c r="I29" s="499">
        <v>120000000</v>
      </c>
      <c r="J29" s="499">
        <v>120000000</v>
      </c>
      <c r="K29" s="499">
        <v>120000000</v>
      </c>
      <c r="L29" s="499">
        <f>J29-K29</f>
        <v>0</v>
      </c>
      <c r="M29" s="499">
        <v>0</v>
      </c>
      <c r="N29" s="499">
        <v>0</v>
      </c>
      <c r="O29" s="499"/>
      <c r="P29" s="499"/>
      <c r="Q29" s="499"/>
      <c r="R29" s="499"/>
      <c r="S29" s="499">
        <v>0</v>
      </c>
      <c r="T29" s="499"/>
      <c r="U29" s="490">
        <v>30000000</v>
      </c>
      <c r="V29" s="490">
        <v>79000000</v>
      </c>
      <c r="W29" s="490">
        <v>77233062</v>
      </c>
      <c r="X29" s="490">
        <v>77233062</v>
      </c>
      <c r="Y29" s="490"/>
      <c r="Z29" s="499">
        <v>0</v>
      </c>
      <c r="AA29" s="499" t="s">
        <v>21</v>
      </c>
      <c r="AB29" s="577">
        <f t="shared" si="15"/>
        <v>30000000</v>
      </c>
      <c r="AC29" s="577">
        <f t="shared" si="15"/>
        <v>199000000</v>
      </c>
      <c r="AD29" s="577">
        <f t="shared" si="15"/>
        <v>197233062</v>
      </c>
      <c r="AE29" s="577">
        <f t="shared" si="15"/>
        <v>197233062</v>
      </c>
      <c r="AF29" s="577">
        <f>AD29-AE29</f>
        <v>0</v>
      </c>
      <c r="AG29" s="577">
        <f t="shared" si="15"/>
        <v>0</v>
      </c>
      <c r="AH29" s="616"/>
    </row>
    <row r="30" spans="1:34" ht="15.75" customHeight="1">
      <c r="A30" s="483"/>
      <c r="B30" s="483"/>
      <c r="C30" s="544"/>
      <c r="D30" s="538"/>
      <c r="E30" s="34" t="s">
        <v>183</v>
      </c>
      <c r="F30" s="467"/>
      <c r="G30" s="489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6"/>
      <c r="U30" s="491"/>
      <c r="V30" s="491"/>
      <c r="W30" s="491"/>
      <c r="X30" s="491"/>
      <c r="Y30" s="491"/>
      <c r="Z30" s="506"/>
      <c r="AA30" s="506"/>
      <c r="AB30" s="578"/>
      <c r="AC30" s="578"/>
      <c r="AD30" s="578"/>
      <c r="AE30" s="578"/>
      <c r="AF30" s="578"/>
      <c r="AG30" s="578"/>
      <c r="AH30" s="616"/>
    </row>
    <row r="31" spans="1:34" ht="12.75">
      <c r="A31" s="483"/>
      <c r="B31" s="483"/>
      <c r="C31" s="544"/>
      <c r="D31" s="538"/>
      <c r="E31" s="34" t="s">
        <v>184</v>
      </c>
      <c r="F31" s="467"/>
      <c r="G31" s="489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491"/>
      <c r="V31" s="491"/>
      <c r="W31" s="491"/>
      <c r="X31" s="491"/>
      <c r="Y31" s="491"/>
      <c r="Z31" s="506"/>
      <c r="AA31" s="506"/>
      <c r="AB31" s="578"/>
      <c r="AC31" s="578"/>
      <c r="AD31" s="578"/>
      <c r="AE31" s="578"/>
      <c r="AF31" s="578"/>
      <c r="AG31" s="578"/>
      <c r="AH31" s="616"/>
    </row>
    <row r="32" spans="1:34" ht="15.75" customHeight="1">
      <c r="A32" s="483"/>
      <c r="B32" s="483"/>
      <c r="C32" s="567"/>
      <c r="D32" s="539"/>
      <c r="E32" s="34" t="s">
        <v>185</v>
      </c>
      <c r="F32" s="468"/>
      <c r="G32" s="524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492"/>
      <c r="V32" s="492"/>
      <c r="W32" s="492"/>
      <c r="X32" s="492"/>
      <c r="Y32" s="492"/>
      <c r="Z32" s="500"/>
      <c r="AA32" s="500"/>
      <c r="AB32" s="579"/>
      <c r="AC32" s="579"/>
      <c r="AD32" s="579"/>
      <c r="AE32" s="579"/>
      <c r="AF32" s="579"/>
      <c r="AG32" s="579"/>
      <c r="AH32" s="616"/>
    </row>
    <row r="33" spans="1:34" ht="46.5" customHeight="1">
      <c r="A33" s="483"/>
      <c r="B33" s="483"/>
      <c r="C33" s="146" t="s">
        <v>8</v>
      </c>
      <c r="D33" s="146"/>
      <c r="E33" s="146"/>
      <c r="F33" s="146"/>
      <c r="G33" s="6" t="s">
        <v>9</v>
      </c>
      <c r="H33" s="16">
        <f aca="true" t="shared" si="16" ref="H33:Q33">H34+H45</f>
        <v>923745542</v>
      </c>
      <c r="I33" s="16">
        <f t="shared" si="16"/>
        <v>1809022774</v>
      </c>
      <c r="J33" s="16">
        <f t="shared" si="16"/>
        <v>1806561729</v>
      </c>
      <c r="K33" s="16">
        <f t="shared" si="16"/>
        <v>1806561729</v>
      </c>
      <c r="L33" s="16">
        <f>J33-K33</f>
        <v>0</v>
      </c>
      <c r="M33" s="16">
        <v>0</v>
      </c>
      <c r="N33" s="16">
        <f t="shared" si="16"/>
        <v>0</v>
      </c>
      <c r="O33" s="16">
        <f t="shared" si="16"/>
        <v>3441541883.46</v>
      </c>
      <c r="P33" s="16">
        <f t="shared" si="16"/>
        <v>3433784219</v>
      </c>
      <c r="Q33" s="16">
        <f t="shared" si="16"/>
        <v>3426926666</v>
      </c>
      <c r="R33" s="16">
        <f>P33-Q33</f>
        <v>6857553</v>
      </c>
      <c r="S33" s="16">
        <v>0</v>
      </c>
      <c r="T33" s="31"/>
      <c r="U33" s="22">
        <f>U34+U45</f>
        <v>97028773605.8</v>
      </c>
      <c r="V33" s="22">
        <f>V34+V45</f>
        <v>110777436605.65</v>
      </c>
      <c r="W33" s="22">
        <f>W34+W45</f>
        <v>104521164854.84</v>
      </c>
      <c r="X33" s="22">
        <f>X34+X45</f>
        <v>104521164854.84</v>
      </c>
      <c r="Y33" s="22"/>
      <c r="Z33" s="16">
        <v>0</v>
      </c>
      <c r="AA33" s="45"/>
      <c r="AB33" s="131">
        <f aca="true" t="shared" si="17" ref="AB33:AG35">H33+N33+U33</f>
        <v>97952519147.8</v>
      </c>
      <c r="AC33" s="131">
        <f t="shared" si="17"/>
        <v>116028001263.11</v>
      </c>
      <c r="AD33" s="131">
        <f t="shared" si="17"/>
        <v>109761510802.84</v>
      </c>
      <c r="AE33" s="131">
        <f t="shared" si="17"/>
        <v>109754653249.84</v>
      </c>
      <c r="AF33" s="131">
        <f>AD33-AE33</f>
        <v>6857553</v>
      </c>
      <c r="AG33" s="131">
        <f t="shared" si="17"/>
        <v>0</v>
      </c>
      <c r="AH33" s="616"/>
    </row>
    <row r="34" spans="1:34" ht="42.75" customHeight="1">
      <c r="A34" s="483"/>
      <c r="B34" s="483"/>
      <c r="C34" s="543"/>
      <c r="D34" s="146" t="s">
        <v>200</v>
      </c>
      <c r="E34" s="34"/>
      <c r="F34" s="31"/>
      <c r="G34" s="6" t="s">
        <v>201</v>
      </c>
      <c r="H34" s="16">
        <f>H35+H39</f>
        <v>923745542</v>
      </c>
      <c r="I34" s="16">
        <f>I35+I39</f>
        <v>1809022774</v>
      </c>
      <c r="J34" s="16">
        <f>J35+J39</f>
        <v>1806561729</v>
      </c>
      <c r="K34" s="16">
        <f>K35+K39</f>
        <v>1806561729</v>
      </c>
      <c r="L34" s="16">
        <f>J34-K34</f>
        <v>0</v>
      </c>
      <c r="M34" s="16">
        <v>0</v>
      </c>
      <c r="N34" s="44">
        <f>N35+N39</f>
        <v>0</v>
      </c>
      <c r="O34" s="44">
        <f>O35+O39+O42</f>
        <v>3441541883.46</v>
      </c>
      <c r="P34" s="44">
        <f>P35+P39</f>
        <v>3433784219</v>
      </c>
      <c r="Q34" s="44">
        <f>Q35+Q39</f>
        <v>3426926666</v>
      </c>
      <c r="R34" s="44">
        <f>P34-Q34</f>
        <v>6857553</v>
      </c>
      <c r="S34" s="16">
        <v>0</v>
      </c>
      <c r="T34" s="69"/>
      <c r="U34" s="24">
        <f>U35+U39</f>
        <v>96111074605.8</v>
      </c>
      <c r="V34" s="24">
        <f>V35+V39</f>
        <v>109880357223.65</v>
      </c>
      <c r="W34" s="24">
        <f>W35+W39</f>
        <v>103624439522.84</v>
      </c>
      <c r="X34" s="24">
        <f>X35+X39</f>
        <v>103624439522.84</v>
      </c>
      <c r="Y34" s="24"/>
      <c r="Z34" s="16">
        <v>0</v>
      </c>
      <c r="AA34" s="12"/>
      <c r="AB34" s="131">
        <f t="shared" si="17"/>
        <v>97034820147.8</v>
      </c>
      <c r="AC34" s="131">
        <f t="shared" si="17"/>
        <v>115130921881.11</v>
      </c>
      <c r="AD34" s="131">
        <f t="shared" si="17"/>
        <v>108864785470.84</v>
      </c>
      <c r="AE34" s="131">
        <f t="shared" si="17"/>
        <v>108857927917.84</v>
      </c>
      <c r="AF34" s="131">
        <f>AD34-AE34</f>
        <v>6857553</v>
      </c>
      <c r="AG34" s="131">
        <f t="shared" si="17"/>
        <v>0</v>
      </c>
      <c r="AH34" s="616"/>
    </row>
    <row r="35" spans="1:34" s="29" customFormat="1" ht="12.75" customHeight="1">
      <c r="A35" s="483"/>
      <c r="B35" s="483"/>
      <c r="C35" s="544"/>
      <c r="D35" s="537"/>
      <c r="E35" s="34" t="s">
        <v>202</v>
      </c>
      <c r="F35" s="466" t="s">
        <v>866</v>
      </c>
      <c r="G35" s="488" t="s">
        <v>203</v>
      </c>
      <c r="H35" s="499">
        <v>0</v>
      </c>
      <c r="I35" s="499"/>
      <c r="J35" s="499"/>
      <c r="K35" s="499"/>
      <c r="L35" s="499"/>
      <c r="M35" s="499">
        <v>0</v>
      </c>
      <c r="N35" s="499">
        <v>0</v>
      </c>
      <c r="O35" s="499"/>
      <c r="P35" s="499"/>
      <c r="Q35" s="499"/>
      <c r="R35" s="499"/>
      <c r="S35" s="499">
        <v>0</v>
      </c>
      <c r="T35" s="476"/>
      <c r="U35" s="476">
        <v>93834440000</v>
      </c>
      <c r="V35" s="476">
        <v>104168691858.65</v>
      </c>
      <c r="W35" s="476">
        <v>102824805525.84</v>
      </c>
      <c r="X35" s="476">
        <v>102824805525.84</v>
      </c>
      <c r="Y35" s="476"/>
      <c r="Z35" s="499">
        <v>0</v>
      </c>
      <c r="AA35" s="499" t="s">
        <v>22</v>
      </c>
      <c r="AB35" s="547">
        <f t="shared" si="17"/>
        <v>93834440000</v>
      </c>
      <c r="AC35" s="547">
        <f t="shared" si="17"/>
        <v>104168691858.65</v>
      </c>
      <c r="AD35" s="547">
        <f t="shared" si="17"/>
        <v>102824805525.84</v>
      </c>
      <c r="AE35" s="547">
        <f t="shared" si="17"/>
        <v>102824805525.84</v>
      </c>
      <c r="AF35" s="547">
        <f>AD35-AE35</f>
        <v>0</v>
      </c>
      <c r="AG35" s="547">
        <f t="shared" si="17"/>
        <v>0</v>
      </c>
      <c r="AH35" s="616"/>
    </row>
    <row r="36" spans="1:34" s="29" customFormat="1" ht="12.75" customHeight="1">
      <c r="A36" s="483"/>
      <c r="B36" s="483"/>
      <c r="C36" s="544"/>
      <c r="D36" s="538"/>
      <c r="E36" s="34" t="s">
        <v>204</v>
      </c>
      <c r="F36" s="467"/>
      <c r="G36" s="489"/>
      <c r="H36" s="506"/>
      <c r="I36" s="506"/>
      <c r="J36" s="506"/>
      <c r="K36" s="506"/>
      <c r="L36" s="506"/>
      <c r="M36" s="506"/>
      <c r="N36" s="506"/>
      <c r="O36" s="506"/>
      <c r="P36" s="506"/>
      <c r="Q36" s="506"/>
      <c r="R36" s="506"/>
      <c r="S36" s="506"/>
      <c r="T36" s="478"/>
      <c r="U36" s="478"/>
      <c r="V36" s="478"/>
      <c r="W36" s="478"/>
      <c r="X36" s="478"/>
      <c r="Y36" s="478"/>
      <c r="Z36" s="506"/>
      <c r="AA36" s="506"/>
      <c r="AB36" s="580"/>
      <c r="AC36" s="580"/>
      <c r="AD36" s="580"/>
      <c r="AE36" s="580"/>
      <c r="AF36" s="580"/>
      <c r="AG36" s="580"/>
      <c r="AH36" s="616"/>
    </row>
    <row r="37" spans="1:34" s="29" customFormat="1" ht="12.75" customHeight="1">
      <c r="A37" s="483"/>
      <c r="B37" s="483"/>
      <c r="C37" s="544"/>
      <c r="D37" s="538"/>
      <c r="E37" s="34" t="s">
        <v>205</v>
      </c>
      <c r="F37" s="467"/>
      <c r="G37" s="489"/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478"/>
      <c r="U37" s="478"/>
      <c r="V37" s="478"/>
      <c r="W37" s="478"/>
      <c r="X37" s="478"/>
      <c r="Y37" s="478"/>
      <c r="Z37" s="506"/>
      <c r="AA37" s="506"/>
      <c r="AB37" s="580"/>
      <c r="AC37" s="580"/>
      <c r="AD37" s="580"/>
      <c r="AE37" s="580"/>
      <c r="AF37" s="580"/>
      <c r="AG37" s="580"/>
      <c r="AH37" s="616"/>
    </row>
    <row r="38" spans="1:34" s="29" customFormat="1" ht="12.75" customHeight="1">
      <c r="A38" s="483"/>
      <c r="B38" s="483"/>
      <c r="C38" s="544"/>
      <c r="D38" s="538"/>
      <c r="E38" s="34" t="s">
        <v>206</v>
      </c>
      <c r="F38" s="468"/>
      <c r="G38" s="524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0"/>
      <c r="S38" s="500"/>
      <c r="T38" s="477"/>
      <c r="U38" s="477"/>
      <c r="V38" s="477"/>
      <c r="W38" s="477"/>
      <c r="X38" s="477"/>
      <c r="Y38" s="477"/>
      <c r="Z38" s="500"/>
      <c r="AA38" s="500"/>
      <c r="AB38" s="548"/>
      <c r="AC38" s="548"/>
      <c r="AD38" s="548"/>
      <c r="AE38" s="548"/>
      <c r="AF38" s="548"/>
      <c r="AG38" s="548"/>
      <c r="AH38" s="616"/>
    </row>
    <row r="39" spans="1:34" s="29" customFormat="1" ht="12.75" customHeight="1">
      <c r="A39" s="483"/>
      <c r="B39" s="483"/>
      <c r="C39" s="544"/>
      <c r="D39" s="538"/>
      <c r="E39" s="34" t="s">
        <v>207</v>
      </c>
      <c r="F39" s="541" t="s">
        <v>867</v>
      </c>
      <c r="G39" s="488" t="s">
        <v>208</v>
      </c>
      <c r="H39" s="476">
        <v>923745542</v>
      </c>
      <c r="I39" s="476">
        <v>1809022774</v>
      </c>
      <c r="J39" s="476">
        <v>1806561729</v>
      </c>
      <c r="K39" s="476">
        <v>1806561729</v>
      </c>
      <c r="L39" s="476">
        <f>J39-K39</f>
        <v>0</v>
      </c>
      <c r="M39" s="476">
        <v>0</v>
      </c>
      <c r="N39" s="576"/>
      <c r="O39" s="443">
        <v>3435652930</v>
      </c>
      <c r="P39" s="443">
        <v>3433784219</v>
      </c>
      <c r="Q39" s="443">
        <v>3426926666</v>
      </c>
      <c r="R39" s="443">
        <f>P39-Q39</f>
        <v>6857553</v>
      </c>
      <c r="S39" s="476">
        <v>0</v>
      </c>
      <c r="T39" s="443" t="s">
        <v>20</v>
      </c>
      <c r="U39" s="499">
        <v>2276634605.8</v>
      </c>
      <c r="V39" s="499">
        <f>5711665365</f>
        <v>5711665365</v>
      </c>
      <c r="W39" s="499">
        <v>799633997</v>
      </c>
      <c r="X39" s="499">
        <v>799633997</v>
      </c>
      <c r="Y39" s="499"/>
      <c r="Z39" s="476">
        <v>0</v>
      </c>
      <c r="AA39" s="476" t="s">
        <v>21</v>
      </c>
      <c r="AB39" s="547">
        <f>H39+N39+U39</f>
        <v>3200380147.8</v>
      </c>
      <c r="AC39" s="547">
        <f>I39+O39+O42+V39</f>
        <v>10962230022.46</v>
      </c>
      <c r="AD39" s="547">
        <f>J39+P39+W39</f>
        <v>6039979945</v>
      </c>
      <c r="AE39" s="547">
        <f>K39+Q39+X39</f>
        <v>6033122392</v>
      </c>
      <c r="AF39" s="547">
        <f>AD39-AE39</f>
        <v>6857553</v>
      </c>
      <c r="AG39" s="547">
        <f>M39+S39+Z39</f>
        <v>0</v>
      </c>
      <c r="AH39" s="616"/>
    </row>
    <row r="40" spans="1:34" s="29" customFormat="1" ht="12.75" customHeight="1">
      <c r="A40" s="483"/>
      <c r="B40" s="483"/>
      <c r="C40" s="544"/>
      <c r="D40" s="538"/>
      <c r="E40" s="34" t="s">
        <v>209</v>
      </c>
      <c r="F40" s="545"/>
      <c r="G40" s="489"/>
      <c r="H40" s="478"/>
      <c r="I40" s="478"/>
      <c r="J40" s="478"/>
      <c r="K40" s="478"/>
      <c r="L40" s="478"/>
      <c r="M40" s="478"/>
      <c r="N40" s="576"/>
      <c r="O40" s="444"/>
      <c r="P40" s="444"/>
      <c r="Q40" s="444"/>
      <c r="R40" s="444"/>
      <c r="S40" s="478"/>
      <c r="T40" s="444"/>
      <c r="U40" s="506"/>
      <c r="V40" s="506"/>
      <c r="W40" s="506"/>
      <c r="X40" s="506"/>
      <c r="Y40" s="506"/>
      <c r="Z40" s="478"/>
      <c r="AA40" s="478"/>
      <c r="AB40" s="580"/>
      <c r="AC40" s="580"/>
      <c r="AD40" s="580"/>
      <c r="AE40" s="580"/>
      <c r="AF40" s="580"/>
      <c r="AG40" s="580"/>
      <c r="AH40" s="616"/>
    </row>
    <row r="41" spans="1:34" s="29" customFormat="1" ht="12.75" customHeight="1">
      <c r="A41" s="483"/>
      <c r="B41" s="483"/>
      <c r="C41" s="544"/>
      <c r="D41" s="538"/>
      <c r="E41" s="34" t="s">
        <v>210</v>
      </c>
      <c r="F41" s="545"/>
      <c r="G41" s="489"/>
      <c r="H41" s="478"/>
      <c r="I41" s="478"/>
      <c r="J41" s="478"/>
      <c r="K41" s="478"/>
      <c r="L41" s="478"/>
      <c r="M41" s="478"/>
      <c r="N41" s="576"/>
      <c r="O41" s="444"/>
      <c r="P41" s="444"/>
      <c r="Q41" s="444"/>
      <c r="R41" s="444"/>
      <c r="S41" s="478"/>
      <c r="T41" s="444"/>
      <c r="U41" s="506"/>
      <c r="V41" s="506"/>
      <c r="W41" s="506"/>
      <c r="X41" s="506"/>
      <c r="Y41" s="506"/>
      <c r="Z41" s="478"/>
      <c r="AA41" s="478"/>
      <c r="AB41" s="580"/>
      <c r="AC41" s="580"/>
      <c r="AD41" s="580"/>
      <c r="AE41" s="580"/>
      <c r="AF41" s="580"/>
      <c r="AG41" s="580"/>
      <c r="AH41" s="616"/>
    </row>
    <row r="42" spans="1:34" s="29" customFormat="1" ht="12.75" customHeight="1">
      <c r="A42" s="483"/>
      <c r="B42" s="483"/>
      <c r="C42" s="544"/>
      <c r="D42" s="538"/>
      <c r="E42" s="34" t="s">
        <v>211</v>
      </c>
      <c r="F42" s="545"/>
      <c r="G42" s="489"/>
      <c r="H42" s="478"/>
      <c r="I42" s="478"/>
      <c r="J42" s="478"/>
      <c r="K42" s="478"/>
      <c r="L42" s="478"/>
      <c r="M42" s="478"/>
      <c r="N42" s="443">
        <v>0</v>
      </c>
      <c r="O42" s="443">
        <v>5888953.46</v>
      </c>
      <c r="P42" s="443">
        <v>0</v>
      </c>
      <c r="Q42" s="443">
        <v>0</v>
      </c>
      <c r="R42" s="443"/>
      <c r="S42" s="478"/>
      <c r="T42" s="507" t="s">
        <v>1060</v>
      </c>
      <c r="U42" s="506"/>
      <c r="V42" s="506"/>
      <c r="W42" s="506"/>
      <c r="X42" s="506"/>
      <c r="Y42" s="506"/>
      <c r="Z42" s="478"/>
      <c r="AA42" s="478"/>
      <c r="AB42" s="580"/>
      <c r="AC42" s="580"/>
      <c r="AD42" s="580"/>
      <c r="AE42" s="580"/>
      <c r="AF42" s="580"/>
      <c r="AG42" s="580"/>
      <c r="AH42" s="616"/>
    </row>
    <row r="43" spans="1:34" s="29" customFormat="1" ht="12.75" customHeight="1">
      <c r="A43" s="483"/>
      <c r="B43" s="483"/>
      <c r="C43" s="544"/>
      <c r="D43" s="538"/>
      <c r="E43" s="34" t="s">
        <v>212</v>
      </c>
      <c r="F43" s="545"/>
      <c r="G43" s="489"/>
      <c r="H43" s="478"/>
      <c r="I43" s="478"/>
      <c r="J43" s="478"/>
      <c r="K43" s="478"/>
      <c r="L43" s="478"/>
      <c r="M43" s="478"/>
      <c r="N43" s="444"/>
      <c r="O43" s="444"/>
      <c r="P43" s="444"/>
      <c r="Q43" s="444"/>
      <c r="R43" s="444"/>
      <c r="S43" s="478"/>
      <c r="T43" s="508"/>
      <c r="U43" s="506"/>
      <c r="V43" s="506"/>
      <c r="W43" s="506"/>
      <c r="X43" s="506"/>
      <c r="Y43" s="506"/>
      <c r="Z43" s="478"/>
      <c r="AA43" s="478"/>
      <c r="AB43" s="580"/>
      <c r="AC43" s="580"/>
      <c r="AD43" s="580"/>
      <c r="AE43" s="580"/>
      <c r="AF43" s="580"/>
      <c r="AG43" s="580"/>
      <c r="AH43" s="616"/>
    </row>
    <row r="44" spans="1:34" s="29" customFormat="1" ht="12.75" customHeight="1">
      <c r="A44" s="483"/>
      <c r="B44" s="483"/>
      <c r="C44" s="544"/>
      <c r="D44" s="539"/>
      <c r="E44" s="34" t="s">
        <v>213</v>
      </c>
      <c r="F44" s="542"/>
      <c r="G44" s="524"/>
      <c r="H44" s="477"/>
      <c r="I44" s="477"/>
      <c r="J44" s="477"/>
      <c r="K44" s="477"/>
      <c r="L44" s="477"/>
      <c r="M44" s="477"/>
      <c r="N44" s="445"/>
      <c r="O44" s="445"/>
      <c r="P44" s="445"/>
      <c r="Q44" s="445"/>
      <c r="R44" s="445"/>
      <c r="S44" s="477"/>
      <c r="T44" s="509"/>
      <c r="U44" s="500"/>
      <c r="V44" s="500"/>
      <c r="W44" s="500"/>
      <c r="X44" s="500"/>
      <c r="Y44" s="500"/>
      <c r="Z44" s="477"/>
      <c r="AA44" s="477"/>
      <c r="AB44" s="548"/>
      <c r="AC44" s="548"/>
      <c r="AD44" s="548"/>
      <c r="AE44" s="548"/>
      <c r="AF44" s="548"/>
      <c r="AG44" s="548"/>
      <c r="AH44" s="616"/>
    </row>
    <row r="45" spans="1:34" s="29" customFormat="1" ht="55.5" customHeight="1">
      <c r="A45" s="483"/>
      <c r="B45" s="483"/>
      <c r="C45" s="544"/>
      <c r="D45" s="146" t="s">
        <v>214</v>
      </c>
      <c r="E45" s="34"/>
      <c r="F45" s="31"/>
      <c r="G45" s="6" t="s">
        <v>215</v>
      </c>
      <c r="H45" s="49">
        <f aca="true" t="shared" si="18" ref="H45:Q45">H46</f>
        <v>0</v>
      </c>
      <c r="I45" s="49">
        <f t="shared" si="18"/>
        <v>0</v>
      </c>
      <c r="J45" s="49">
        <f t="shared" si="18"/>
        <v>0</v>
      </c>
      <c r="K45" s="49">
        <f t="shared" si="18"/>
        <v>0</v>
      </c>
      <c r="L45" s="49"/>
      <c r="M45" s="49">
        <v>0</v>
      </c>
      <c r="N45" s="49">
        <f t="shared" si="18"/>
        <v>0</v>
      </c>
      <c r="O45" s="49">
        <f t="shared" si="18"/>
        <v>0</v>
      </c>
      <c r="P45" s="49">
        <f t="shared" si="18"/>
        <v>0</v>
      </c>
      <c r="Q45" s="49">
        <f t="shared" si="18"/>
        <v>0</v>
      </c>
      <c r="R45" s="49"/>
      <c r="S45" s="49">
        <v>0</v>
      </c>
      <c r="T45" s="31"/>
      <c r="U45" s="24">
        <f>U46</f>
        <v>917699000</v>
      </c>
      <c r="V45" s="24">
        <f>V46</f>
        <v>897079382</v>
      </c>
      <c r="W45" s="24">
        <f>W46</f>
        <v>896725332</v>
      </c>
      <c r="X45" s="24">
        <f>X46</f>
        <v>896725332</v>
      </c>
      <c r="Y45" s="24"/>
      <c r="Z45" s="49">
        <v>0</v>
      </c>
      <c r="AA45" s="45"/>
      <c r="AB45" s="131">
        <f aca="true" t="shared" si="19" ref="AB45:AG46">H45+N45+U45</f>
        <v>917699000</v>
      </c>
      <c r="AC45" s="131">
        <f t="shared" si="19"/>
        <v>897079382</v>
      </c>
      <c r="AD45" s="131">
        <f t="shared" si="19"/>
        <v>896725332</v>
      </c>
      <c r="AE45" s="131">
        <f t="shared" si="19"/>
        <v>896725332</v>
      </c>
      <c r="AF45" s="131">
        <f>AD45-AE45</f>
        <v>0</v>
      </c>
      <c r="AG45" s="131">
        <f t="shared" si="19"/>
        <v>0</v>
      </c>
      <c r="AH45" s="616"/>
    </row>
    <row r="46" spans="1:34" s="29" customFormat="1" ht="32.25" customHeight="1">
      <c r="A46" s="483"/>
      <c r="B46" s="483"/>
      <c r="C46" s="544"/>
      <c r="D46" s="537"/>
      <c r="E46" s="34" t="s">
        <v>216</v>
      </c>
      <c r="F46" s="466" t="s">
        <v>868</v>
      </c>
      <c r="G46" s="488" t="s">
        <v>217</v>
      </c>
      <c r="H46" s="499">
        <v>0</v>
      </c>
      <c r="I46" s="499">
        <v>0</v>
      </c>
      <c r="J46" s="499">
        <v>0</v>
      </c>
      <c r="K46" s="499">
        <v>0</v>
      </c>
      <c r="L46" s="499"/>
      <c r="M46" s="499">
        <v>0</v>
      </c>
      <c r="N46" s="499">
        <v>0</v>
      </c>
      <c r="O46" s="499">
        <v>0</v>
      </c>
      <c r="P46" s="499">
        <v>0</v>
      </c>
      <c r="Q46" s="499">
        <v>0</v>
      </c>
      <c r="R46" s="499"/>
      <c r="S46" s="499">
        <v>0</v>
      </c>
      <c r="T46" s="476"/>
      <c r="U46" s="476">
        <v>917699000</v>
      </c>
      <c r="V46" s="476">
        <v>897079382</v>
      </c>
      <c r="W46" s="476">
        <v>896725332</v>
      </c>
      <c r="X46" s="476">
        <v>896725332</v>
      </c>
      <c r="Y46" s="476"/>
      <c r="Z46" s="499">
        <v>0</v>
      </c>
      <c r="AA46" s="476" t="s">
        <v>21</v>
      </c>
      <c r="AB46" s="504">
        <f t="shared" si="19"/>
        <v>917699000</v>
      </c>
      <c r="AC46" s="504">
        <f t="shared" si="19"/>
        <v>897079382</v>
      </c>
      <c r="AD46" s="504">
        <f t="shared" si="19"/>
        <v>896725332</v>
      </c>
      <c r="AE46" s="504">
        <f t="shared" si="19"/>
        <v>896725332</v>
      </c>
      <c r="AF46" s="504">
        <f>AD46-AE46</f>
        <v>0</v>
      </c>
      <c r="AG46" s="504">
        <f t="shared" si="19"/>
        <v>0</v>
      </c>
      <c r="AH46" s="616"/>
    </row>
    <row r="47" spans="1:34" s="29" customFormat="1" ht="22.5" customHeight="1">
      <c r="A47" s="483"/>
      <c r="B47" s="483"/>
      <c r="C47" s="567"/>
      <c r="D47" s="539"/>
      <c r="E47" s="34" t="s">
        <v>218</v>
      </c>
      <c r="F47" s="468"/>
      <c r="G47" s="524"/>
      <c r="H47" s="500"/>
      <c r="I47" s="500"/>
      <c r="J47" s="500"/>
      <c r="K47" s="500"/>
      <c r="L47" s="500"/>
      <c r="M47" s="500"/>
      <c r="N47" s="500"/>
      <c r="O47" s="500"/>
      <c r="P47" s="500"/>
      <c r="Q47" s="500"/>
      <c r="R47" s="500"/>
      <c r="S47" s="500"/>
      <c r="T47" s="477"/>
      <c r="U47" s="477"/>
      <c r="V47" s="477"/>
      <c r="W47" s="477"/>
      <c r="X47" s="477"/>
      <c r="Y47" s="477"/>
      <c r="Z47" s="500"/>
      <c r="AA47" s="477"/>
      <c r="AB47" s="505"/>
      <c r="AC47" s="505"/>
      <c r="AD47" s="505"/>
      <c r="AE47" s="505"/>
      <c r="AF47" s="505"/>
      <c r="AG47" s="505"/>
      <c r="AH47" s="616"/>
    </row>
    <row r="48" spans="1:34" ht="30.75" customHeight="1">
      <c r="A48" s="483"/>
      <c r="B48" s="483"/>
      <c r="C48" s="146" t="s">
        <v>10</v>
      </c>
      <c r="D48" s="146"/>
      <c r="E48" s="146"/>
      <c r="F48" s="146"/>
      <c r="G48" s="6" t="s">
        <v>11</v>
      </c>
      <c r="H48" s="119">
        <f>H49</f>
        <v>0</v>
      </c>
      <c r="I48" s="119">
        <f aca="true" t="shared" si="20" ref="I48:K49">I49</f>
        <v>1040374487.92</v>
      </c>
      <c r="J48" s="119">
        <f t="shared" si="20"/>
        <v>1040374487.92</v>
      </c>
      <c r="K48" s="119">
        <f t="shared" si="20"/>
        <v>1040374487.92</v>
      </c>
      <c r="L48" s="377"/>
      <c r="M48" s="400">
        <v>0</v>
      </c>
      <c r="N48" s="119">
        <f>N49</f>
        <v>1430387524.2</v>
      </c>
      <c r="O48" s="119">
        <f aca="true" t="shared" si="21" ref="O48:Q49">O49</f>
        <v>1188006825</v>
      </c>
      <c r="P48" s="119">
        <f t="shared" si="21"/>
        <v>1188006825</v>
      </c>
      <c r="Q48" s="119">
        <f t="shared" si="21"/>
        <v>1188006825</v>
      </c>
      <c r="R48" s="400"/>
      <c r="S48" s="400">
        <v>0</v>
      </c>
      <c r="T48" s="69" t="s">
        <v>20</v>
      </c>
      <c r="U48" s="49">
        <f>U49</f>
        <v>0</v>
      </c>
      <c r="V48" s="49"/>
      <c r="W48" s="49"/>
      <c r="X48" s="49"/>
      <c r="Y48" s="49"/>
      <c r="Z48" s="400">
        <v>0</v>
      </c>
      <c r="AA48" s="20"/>
      <c r="AB48" s="131">
        <f aca="true" t="shared" si="22" ref="AB48:AB53">H48+N48+U48</f>
        <v>1430387524.2</v>
      </c>
      <c r="AC48" s="131">
        <f aca="true" t="shared" si="23" ref="AC48:AC53">I48+O48+V48</f>
        <v>2228381312.92</v>
      </c>
      <c r="AD48" s="131">
        <f aca="true" t="shared" si="24" ref="AD48:AD53">J48+P48+W48</f>
        <v>2228381312.92</v>
      </c>
      <c r="AE48" s="131">
        <f aca="true" t="shared" si="25" ref="AE48:AG53">K48+Q48+X48</f>
        <v>2228381312.92</v>
      </c>
      <c r="AF48" s="131">
        <f aca="true" t="shared" si="26" ref="AF48:AF53">AD48-AE48</f>
        <v>0</v>
      </c>
      <c r="AG48" s="131">
        <f t="shared" si="25"/>
        <v>0</v>
      </c>
      <c r="AH48" s="616"/>
    </row>
    <row r="49" spans="1:34" ht="53.25" customHeight="1">
      <c r="A49" s="483"/>
      <c r="B49" s="483"/>
      <c r="C49" s="543"/>
      <c r="D49" s="146" t="s">
        <v>219</v>
      </c>
      <c r="E49" s="34"/>
      <c r="F49" s="31"/>
      <c r="G49" s="6" t="s">
        <v>220</v>
      </c>
      <c r="H49" s="49">
        <f>H50</f>
        <v>0</v>
      </c>
      <c r="I49" s="49">
        <f t="shared" si="20"/>
        <v>1040374487.92</v>
      </c>
      <c r="J49" s="49">
        <f t="shared" si="20"/>
        <v>1040374487.92</v>
      </c>
      <c r="K49" s="49">
        <f t="shared" si="20"/>
        <v>1040374487.92</v>
      </c>
      <c r="L49" s="49"/>
      <c r="M49" s="49">
        <v>0</v>
      </c>
      <c r="N49" s="23">
        <f>N50</f>
        <v>1430387524.2</v>
      </c>
      <c r="O49" s="23">
        <f t="shared" si="21"/>
        <v>1188006825</v>
      </c>
      <c r="P49" s="23">
        <f t="shared" si="21"/>
        <v>1188006825</v>
      </c>
      <c r="Q49" s="23">
        <f t="shared" si="21"/>
        <v>1188006825</v>
      </c>
      <c r="R49" s="23"/>
      <c r="S49" s="49">
        <v>0</v>
      </c>
      <c r="T49" s="69"/>
      <c r="U49" s="49">
        <f>U50</f>
        <v>0</v>
      </c>
      <c r="V49" s="49"/>
      <c r="W49" s="49"/>
      <c r="X49" s="49"/>
      <c r="Y49" s="49"/>
      <c r="Z49" s="49">
        <v>0</v>
      </c>
      <c r="AA49" s="20"/>
      <c r="AB49" s="131">
        <f t="shared" si="22"/>
        <v>1430387524.2</v>
      </c>
      <c r="AC49" s="131">
        <f t="shared" si="23"/>
        <v>2228381312.92</v>
      </c>
      <c r="AD49" s="131">
        <f t="shared" si="24"/>
        <v>2228381312.92</v>
      </c>
      <c r="AE49" s="131">
        <f t="shared" si="25"/>
        <v>2228381312.92</v>
      </c>
      <c r="AF49" s="131">
        <f t="shared" si="26"/>
        <v>0</v>
      </c>
      <c r="AG49" s="131">
        <f t="shared" si="25"/>
        <v>0</v>
      </c>
      <c r="AH49" s="616"/>
    </row>
    <row r="50" spans="1:34" ht="55.5" customHeight="1">
      <c r="A50" s="483"/>
      <c r="B50" s="483"/>
      <c r="C50" s="567"/>
      <c r="D50" s="146"/>
      <c r="E50" s="34" t="s">
        <v>221</v>
      </c>
      <c r="F50" s="27" t="s">
        <v>869</v>
      </c>
      <c r="G50" s="68" t="s">
        <v>222</v>
      </c>
      <c r="H50" s="71">
        <v>0</v>
      </c>
      <c r="I50" s="71">
        <v>1040374487.92</v>
      </c>
      <c r="J50" s="71">
        <v>1040374487.92</v>
      </c>
      <c r="K50" s="71">
        <v>1040374487.92</v>
      </c>
      <c r="L50" s="71"/>
      <c r="M50" s="71">
        <v>0</v>
      </c>
      <c r="N50" s="14">
        <v>1430387524.2</v>
      </c>
      <c r="O50" s="14">
        <v>1188006825</v>
      </c>
      <c r="P50" s="14">
        <v>1188006825</v>
      </c>
      <c r="Q50" s="14">
        <v>1188006825</v>
      </c>
      <c r="R50" s="14"/>
      <c r="S50" s="71">
        <v>0</v>
      </c>
      <c r="T50" s="69" t="s">
        <v>20</v>
      </c>
      <c r="U50" s="71">
        <v>0</v>
      </c>
      <c r="V50" s="71"/>
      <c r="W50" s="71"/>
      <c r="X50" s="71"/>
      <c r="Y50" s="71"/>
      <c r="Z50" s="71">
        <v>0</v>
      </c>
      <c r="AA50" s="20"/>
      <c r="AB50" s="132">
        <f t="shared" si="22"/>
        <v>1430387524.2</v>
      </c>
      <c r="AC50" s="132">
        <f t="shared" si="23"/>
        <v>2228381312.92</v>
      </c>
      <c r="AD50" s="132">
        <f t="shared" si="24"/>
        <v>2228381312.92</v>
      </c>
      <c r="AE50" s="132">
        <f t="shared" si="25"/>
        <v>2228381312.92</v>
      </c>
      <c r="AF50" s="131">
        <f t="shared" si="26"/>
        <v>0</v>
      </c>
      <c r="AG50" s="132">
        <f t="shared" si="25"/>
        <v>0</v>
      </c>
      <c r="AH50" s="616"/>
    </row>
    <row r="51" spans="1:34" ht="47.25" customHeight="1">
      <c r="A51" s="483"/>
      <c r="B51" s="483"/>
      <c r="C51" s="146" t="s">
        <v>12</v>
      </c>
      <c r="D51" s="146"/>
      <c r="E51" s="147"/>
      <c r="F51" s="146"/>
      <c r="G51" s="6" t="s">
        <v>13</v>
      </c>
      <c r="H51" s="15">
        <f aca="true" t="shared" si="27" ref="H51:Q51">H52+H58+H64</f>
        <v>0</v>
      </c>
      <c r="I51" s="15">
        <f t="shared" si="27"/>
        <v>186267333</v>
      </c>
      <c r="J51" s="15">
        <f t="shared" si="27"/>
        <v>186267333</v>
      </c>
      <c r="K51" s="15">
        <f t="shared" si="27"/>
        <v>186267333</v>
      </c>
      <c r="L51" s="15"/>
      <c r="M51" s="15">
        <v>0</v>
      </c>
      <c r="N51" s="15">
        <f t="shared" si="27"/>
        <v>0</v>
      </c>
      <c r="O51" s="15">
        <f t="shared" si="27"/>
        <v>0</v>
      </c>
      <c r="P51" s="15">
        <f t="shared" si="27"/>
        <v>0</v>
      </c>
      <c r="Q51" s="15">
        <f t="shared" si="27"/>
        <v>0</v>
      </c>
      <c r="R51" s="15"/>
      <c r="S51" s="15">
        <v>0</v>
      </c>
      <c r="T51" s="124"/>
      <c r="U51" s="15">
        <f>U52+U58+U64</f>
        <v>1880746000</v>
      </c>
      <c r="V51" s="15">
        <f>V52+V58+V64</f>
        <v>1153767972.44</v>
      </c>
      <c r="W51" s="15">
        <f>W52+W58+W64</f>
        <v>1064362518</v>
      </c>
      <c r="X51" s="15">
        <f>X52+X58+X64</f>
        <v>1064362518</v>
      </c>
      <c r="Y51" s="15"/>
      <c r="Z51" s="15">
        <v>0</v>
      </c>
      <c r="AA51" s="75"/>
      <c r="AB51" s="131">
        <f t="shared" si="22"/>
        <v>1880746000</v>
      </c>
      <c r="AC51" s="131">
        <f t="shared" si="23"/>
        <v>1340035305.44</v>
      </c>
      <c r="AD51" s="131">
        <f t="shared" si="24"/>
        <v>1250629851</v>
      </c>
      <c r="AE51" s="131">
        <f t="shared" si="25"/>
        <v>1250629851</v>
      </c>
      <c r="AF51" s="131">
        <f t="shared" si="26"/>
        <v>0</v>
      </c>
      <c r="AG51" s="131">
        <f t="shared" si="25"/>
        <v>0</v>
      </c>
      <c r="AH51" s="616"/>
    </row>
    <row r="52" spans="1:34" ht="37.5" customHeight="1">
      <c r="A52" s="483"/>
      <c r="B52" s="483"/>
      <c r="C52" s="543"/>
      <c r="D52" s="146" t="s">
        <v>223</v>
      </c>
      <c r="E52" s="34"/>
      <c r="F52" s="31"/>
      <c r="G52" s="6" t="s">
        <v>224</v>
      </c>
      <c r="H52" s="15">
        <f aca="true" t="shared" si="28" ref="H52:Q52">H53</f>
        <v>0</v>
      </c>
      <c r="I52" s="15">
        <f t="shared" si="28"/>
        <v>186267333</v>
      </c>
      <c r="J52" s="15">
        <f t="shared" si="28"/>
        <v>186267333</v>
      </c>
      <c r="K52" s="15">
        <f t="shared" si="28"/>
        <v>186267333</v>
      </c>
      <c r="L52" s="15"/>
      <c r="M52" s="15">
        <v>0</v>
      </c>
      <c r="N52" s="15">
        <f t="shared" si="28"/>
        <v>0</v>
      </c>
      <c r="O52" s="15">
        <f t="shared" si="28"/>
        <v>0</v>
      </c>
      <c r="P52" s="15">
        <f t="shared" si="28"/>
        <v>0</v>
      </c>
      <c r="Q52" s="15">
        <f t="shared" si="28"/>
        <v>0</v>
      </c>
      <c r="R52" s="15"/>
      <c r="S52" s="15">
        <v>0</v>
      </c>
      <c r="T52" s="124"/>
      <c r="U52" s="15">
        <f>U53</f>
        <v>1820746000</v>
      </c>
      <c r="V52" s="15">
        <f>V53</f>
        <v>1032236598.1</v>
      </c>
      <c r="W52" s="15">
        <f>W53</f>
        <v>980362518</v>
      </c>
      <c r="X52" s="15">
        <f>X53</f>
        <v>980362518</v>
      </c>
      <c r="Y52" s="15"/>
      <c r="Z52" s="15">
        <v>0</v>
      </c>
      <c r="AA52" s="75"/>
      <c r="AB52" s="131">
        <f t="shared" si="22"/>
        <v>1820746000</v>
      </c>
      <c r="AC52" s="131">
        <f t="shared" si="23"/>
        <v>1218503931.1</v>
      </c>
      <c r="AD52" s="131">
        <f t="shared" si="24"/>
        <v>1166629851</v>
      </c>
      <c r="AE52" s="131">
        <f t="shared" si="25"/>
        <v>1166629851</v>
      </c>
      <c r="AF52" s="131">
        <f t="shared" si="26"/>
        <v>0</v>
      </c>
      <c r="AG52" s="131">
        <f t="shared" si="25"/>
        <v>0</v>
      </c>
      <c r="AH52" s="616"/>
    </row>
    <row r="53" spans="1:34" ht="12.75">
      <c r="A53" s="483"/>
      <c r="B53" s="483"/>
      <c r="C53" s="544"/>
      <c r="D53" s="537"/>
      <c r="E53" s="34" t="s">
        <v>225</v>
      </c>
      <c r="F53" s="466" t="s">
        <v>870</v>
      </c>
      <c r="G53" s="488" t="s">
        <v>226</v>
      </c>
      <c r="H53" s="490">
        <v>0</v>
      </c>
      <c r="I53" s="490">
        <v>186267333</v>
      </c>
      <c r="J53" s="490">
        <v>186267333</v>
      </c>
      <c r="K53" s="490">
        <v>186267333</v>
      </c>
      <c r="L53" s="490"/>
      <c r="M53" s="490">
        <v>0</v>
      </c>
      <c r="N53" s="501">
        <v>0</v>
      </c>
      <c r="O53" s="501">
        <v>0</v>
      </c>
      <c r="P53" s="501">
        <v>0</v>
      </c>
      <c r="Q53" s="501">
        <v>0</v>
      </c>
      <c r="R53" s="501"/>
      <c r="S53" s="490">
        <v>0</v>
      </c>
      <c r="T53" s="501"/>
      <c r="U53" s="490">
        <v>1820746000</v>
      </c>
      <c r="V53" s="490">
        <v>1032236598.1</v>
      </c>
      <c r="W53" s="490">
        <v>980362518</v>
      </c>
      <c r="X53" s="490">
        <v>980362518</v>
      </c>
      <c r="Y53" s="490"/>
      <c r="Z53" s="490">
        <v>0</v>
      </c>
      <c r="AA53" s="499" t="s">
        <v>21</v>
      </c>
      <c r="AB53" s="496">
        <f t="shared" si="22"/>
        <v>1820746000</v>
      </c>
      <c r="AC53" s="496">
        <f t="shared" si="23"/>
        <v>1218503931.1</v>
      </c>
      <c r="AD53" s="496">
        <f t="shared" si="24"/>
        <v>1166629851</v>
      </c>
      <c r="AE53" s="496">
        <f t="shared" si="25"/>
        <v>1166629851</v>
      </c>
      <c r="AF53" s="496">
        <f t="shared" si="26"/>
        <v>0</v>
      </c>
      <c r="AG53" s="496">
        <f t="shared" si="25"/>
        <v>0</v>
      </c>
      <c r="AH53" s="616"/>
    </row>
    <row r="54" spans="1:34" ht="12.75">
      <c r="A54" s="483"/>
      <c r="B54" s="483"/>
      <c r="C54" s="544"/>
      <c r="D54" s="538"/>
      <c r="E54" s="34" t="s">
        <v>227</v>
      </c>
      <c r="F54" s="467"/>
      <c r="G54" s="489"/>
      <c r="H54" s="491"/>
      <c r="I54" s="491"/>
      <c r="J54" s="491"/>
      <c r="K54" s="491"/>
      <c r="L54" s="491"/>
      <c r="M54" s="491"/>
      <c r="N54" s="502"/>
      <c r="O54" s="502"/>
      <c r="P54" s="502"/>
      <c r="Q54" s="502"/>
      <c r="R54" s="502"/>
      <c r="S54" s="491"/>
      <c r="T54" s="502"/>
      <c r="U54" s="491"/>
      <c r="V54" s="491"/>
      <c r="W54" s="491"/>
      <c r="X54" s="491"/>
      <c r="Y54" s="491"/>
      <c r="Z54" s="491"/>
      <c r="AA54" s="506"/>
      <c r="AB54" s="497"/>
      <c r="AC54" s="497"/>
      <c r="AD54" s="497"/>
      <c r="AE54" s="497"/>
      <c r="AF54" s="497"/>
      <c r="AG54" s="497"/>
      <c r="AH54" s="616"/>
    </row>
    <row r="55" spans="1:34" ht="12.75">
      <c r="A55" s="483"/>
      <c r="B55" s="483"/>
      <c r="C55" s="544"/>
      <c r="D55" s="538"/>
      <c r="E55" s="34" t="s">
        <v>228</v>
      </c>
      <c r="F55" s="467"/>
      <c r="G55" s="489"/>
      <c r="H55" s="491"/>
      <c r="I55" s="491"/>
      <c r="J55" s="491"/>
      <c r="K55" s="491"/>
      <c r="L55" s="491"/>
      <c r="M55" s="491"/>
      <c r="N55" s="502"/>
      <c r="O55" s="502"/>
      <c r="P55" s="502"/>
      <c r="Q55" s="502"/>
      <c r="R55" s="502"/>
      <c r="S55" s="491"/>
      <c r="T55" s="502"/>
      <c r="U55" s="491"/>
      <c r="V55" s="491"/>
      <c r="W55" s="491"/>
      <c r="X55" s="491"/>
      <c r="Y55" s="491"/>
      <c r="Z55" s="491"/>
      <c r="AA55" s="506"/>
      <c r="AB55" s="497"/>
      <c r="AC55" s="497"/>
      <c r="AD55" s="497"/>
      <c r="AE55" s="497"/>
      <c r="AF55" s="497"/>
      <c r="AG55" s="497"/>
      <c r="AH55" s="616"/>
    </row>
    <row r="56" spans="1:34" ht="12.75">
      <c r="A56" s="483"/>
      <c r="B56" s="483"/>
      <c r="C56" s="544"/>
      <c r="D56" s="538"/>
      <c r="E56" s="34" t="s">
        <v>229</v>
      </c>
      <c r="F56" s="467"/>
      <c r="G56" s="489"/>
      <c r="H56" s="491"/>
      <c r="I56" s="491"/>
      <c r="J56" s="491"/>
      <c r="K56" s="491"/>
      <c r="L56" s="491"/>
      <c r="M56" s="491"/>
      <c r="N56" s="502"/>
      <c r="O56" s="502"/>
      <c r="P56" s="502"/>
      <c r="Q56" s="502"/>
      <c r="R56" s="502"/>
      <c r="S56" s="491"/>
      <c r="T56" s="502"/>
      <c r="U56" s="491"/>
      <c r="V56" s="491"/>
      <c r="W56" s="491"/>
      <c r="X56" s="491"/>
      <c r="Y56" s="491"/>
      <c r="Z56" s="491"/>
      <c r="AA56" s="506"/>
      <c r="AB56" s="497"/>
      <c r="AC56" s="497"/>
      <c r="AD56" s="497"/>
      <c r="AE56" s="497"/>
      <c r="AF56" s="497"/>
      <c r="AG56" s="497"/>
      <c r="AH56" s="616"/>
    </row>
    <row r="57" spans="1:34" ht="12.75">
      <c r="A57" s="483"/>
      <c r="B57" s="483"/>
      <c r="C57" s="544"/>
      <c r="D57" s="539"/>
      <c r="E57" s="34" t="s">
        <v>230</v>
      </c>
      <c r="F57" s="468"/>
      <c r="G57" s="524"/>
      <c r="H57" s="492"/>
      <c r="I57" s="492"/>
      <c r="J57" s="492"/>
      <c r="K57" s="492"/>
      <c r="L57" s="492"/>
      <c r="M57" s="492"/>
      <c r="N57" s="503"/>
      <c r="O57" s="503"/>
      <c r="P57" s="503"/>
      <c r="Q57" s="503"/>
      <c r="R57" s="503"/>
      <c r="S57" s="492"/>
      <c r="T57" s="503"/>
      <c r="U57" s="492"/>
      <c r="V57" s="492"/>
      <c r="W57" s="492"/>
      <c r="X57" s="492"/>
      <c r="Y57" s="492"/>
      <c r="Z57" s="492"/>
      <c r="AA57" s="500"/>
      <c r="AB57" s="498"/>
      <c r="AC57" s="498"/>
      <c r="AD57" s="498"/>
      <c r="AE57" s="498"/>
      <c r="AF57" s="498"/>
      <c r="AG57" s="498"/>
      <c r="AH57" s="616"/>
    </row>
    <row r="58" spans="1:34" ht="45.75" customHeight="1">
      <c r="A58" s="483"/>
      <c r="B58" s="483"/>
      <c r="C58" s="544"/>
      <c r="D58" s="146" t="s">
        <v>231</v>
      </c>
      <c r="E58" s="34"/>
      <c r="F58" s="31"/>
      <c r="G58" s="6" t="s">
        <v>232</v>
      </c>
      <c r="H58" s="49">
        <f aca="true" t="shared" si="29" ref="H58:Q58">H59</f>
        <v>0</v>
      </c>
      <c r="I58" s="49">
        <f t="shared" si="29"/>
        <v>0</v>
      </c>
      <c r="J58" s="49">
        <f t="shared" si="29"/>
        <v>0</v>
      </c>
      <c r="K58" s="49">
        <f t="shared" si="29"/>
        <v>0</v>
      </c>
      <c r="L58" s="49"/>
      <c r="M58" s="49">
        <v>0</v>
      </c>
      <c r="N58" s="49">
        <f t="shared" si="29"/>
        <v>0</v>
      </c>
      <c r="O58" s="49">
        <f t="shared" si="29"/>
        <v>0</v>
      </c>
      <c r="P58" s="49">
        <f t="shared" si="29"/>
        <v>0</v>
      </c>
      <c r="Q58" s="49">
        <f t="shared" si="29"/>
        <v>0</v>
      </c>
      <c r="R58" s="49"/>
      <c r="S58" s="49">
        <v>0</v>
      </c>
      <c r="T58" s="124"/>
      <c r="U58" s="15">
        <f>U59</f>
        <v>30000000</v>
      </c>
      <c r="V58" s="15">
        <f>V59</f>
        <v>91531374.34</v>
      </c>
      <c r="W58" s="15">
        <f>W59</f>
        <v>80000000</v>
      </c>
      <c r="X58" s="15">
        <f>X59</f>
        <v>80000000</v>
      </c>
      <c r="Y58" s="15"/>
      <c r="Z58" s="49">
        <v>0</v>
      </c>
      <c r="AA58" s="75"/>
      <c r="AB58" s="131">
        <f aca="true" t="shared" si="30" ref="AB58:AG59">H58+N58+U58</f>
        <v>30000000</v>
      </c>
      <c r="AC58" s="131">
        <f t="shared" si="30"/>
        <v>91531374.34</v>
      </c>
      <c r="AD58" s="131">
        <f t="shared" si="30"/>
        <v>80000000</v>
      </c>
      <c r="AE58" s="131">
        <f t="shared" si="30"/>
        <v>80000000</v>
      </c>
      <c r="AF58" s="131">
        <f>AD58-AE58</f>
        <v>0</v>
      </c>
      <c r="AG58" s="131">
        <f t="shared" si="30"/>
        <v>0</v>
      </c>
      <c r="AH58" s="616"/>
    </row>
    <row r="59" spans="1:34" ht="12.75">
      <c r="A59" s="483"/>
      <c r="B59" s="483"/>
      <c r="C59" s="544"/>
      <c r="D59" s="537"/>
      <c r="E59" s="34" t="s">
        <v>233</v>
      </c>
      <c r="F59" s="466" t="s">
        <v>871</v>
      </c>
      <c r="G59" s="488" t="s">
        <v>234</v>
      </c>
      <c r="H59" s="501">
        <v>0</v>
      </c>
      <c r="I59" s="501"/>
      <c r="J59" s="501"/>
      <c r="K59" s="501"/>
      <c r="L59" s="501"/>
      <c r="M59" s="501">
        <v>0</v>
      </c>
      <c r="N59" s="501">
        <v>0</v>
      </c>
      <c r="O59" s="501"/>
      <c r="P59" s="501"/>
      <c r="Q59" s="501"/>
      <c r="R59" s="501"/>
      <c r="S59" s="501">
        <v>0</v>
      </c>
      <c r="T59" s="501"/>
      <c r="U59" s="490">
        <v>30000000</v>
      </c>
      <c r="V59" s="490">
        <v>91531374.34</v>
      </c>
      <c r="W59" s="490">
        <v>80000000</v>
      </c>
      <c r="X59" s="490">
        <v>80000000</v>
      </c>
      <c r="Y59" s="490"/>
      <c r="Z59" s="501">
        <v>0</v>
      </c>
      <c r="AA59" s="499" t="s">
        <v>21</v>
      </c>
      <c r="AB59" s="496">
        <f t="shared" si="30"/>
        <v>30000000</v>
      </c>
      <c r="AC59" s="496">
        <f t="shared" si="30"/>
        <v>91531374.34</v>
      </c>
      <c r="AD59" s="496">
        <f t="shared" si="30"/>
        <v>80000000</v>
      </c>
      <c r="AE59" s="496">
        <f t="shared" si="30"/>
        <v>80000000</v>
      </c>
      <c r="AF59" s="496">
        <f>AD59-AE59</f>
        <v>0</v>
      </c>
      <c r="AG59" s="496">
        <f t="shared" si="30"/>
        <v>0</v>
      </c>
      <c r="AH59" s="616"/>
    </row>
    <row r="60" spans="1:34" ht="12.75">
      <c r="A60" s="483"/>
      <c r="B60" s="483"/>
      <c r="C60" s="544"/>
      <c r="D60" s="538"/>
      <c r="E60" s="34" t="s">
        <v>235</v>
      </c>
      <c r="F60" s="467"/>
      <c r="G60" s="489"/>
      <c r="H60" s="502"/>
      <c r="I60" s="502"/>
      <c r="J60" s="502"/>
      <c r="K60" s="502"/>
      <c r="L60" s="502"/>
      <c r="M60" s="502"/>
      <c r="N60" s="502"/>
      <c r="O60" s="502"/>
      <c r="P60" s="502"/>
      <c r="Q60" s="502"/>
      <c r="R60" s="502"/>
      <c r="S60" s="502"/>
      <c r="T60" s="502"/>
      <c r="U60" s="491"/>
      <c r="V60" s="491"/>
      <c r="W60" s="491"/>
      <c r="X60" s="491"/>
      <c r="Y60" s="491"/>
      <c r="Z60" s="502"/>
      <c r="AA60" s="506"/>
      <c r="AB60" s="497"/>
      <c r="AC60" s="497"/>
      <c r="AD60" s="497"/>
      <c r="AE60" s="497"/>
      <c r="AF60" s="497"/>
      <c r="AG60" s="497"/>
      <c r="AH60" s="616"/>
    </row>
    <row r="61" spans="1:34" ht="12.75">
      <c r="A61" s="483"/>
      <c r="B61" s="483"/>
      <c r="C61" s="544"/>
      <c r="D61" s="538"/>
      <c r="E61" s="34" t="s">
        <v>236</v>
      </c>
      <c r="F61" s="467"/>
      <c r="G61" s="489"/>
      <c r="H61" s="502"/>
      <c r="I61" s="502"/>
      <c r="J61" s="502"/>
      <c r="K61" s="502"/>
      <c r="L61" s="502"/>
      <c r="M61" s="502"/>
      <c r="N61" s="502"/>
      <c r="O61" s="502"/>
      <c r="P61" s="502"/>
      <c r="Q61" s="502"/>
      <c r="R61" s="502"/>
      <c r="S61" s="502"/>
      <c r="T61" s="502"/>
      <c r="U61" s="491"/>
      <c r="V61" s="491"/>
      <c r="W61" s="491"/>
      <c r="X61" s="491"/>
      <c r="Y61" s="491"/>
      <c r="Z61" s="502"/>
      <c r="AA61" s="506"/>
      <c r="AB61" s="497"/>
      <c r="AC61" s="497"/>
      <c r="AD61" s="497"/>
      <c r="AE61" s="497"/>
      <c r="AF61" s="497"/>
      <c r="AG61" s="497"/>
      <c r="AH61" s="616"/>
    </row>
    <row r="62" spans="1:34" ht="12.75">
      <c r="A62" s="483"/>
      <c r="B62" s="483"/>
      <c r="C62" s="544"/>
      <c r="D62" s="538"/>
      <c r="E62" s="34" t="s">
        <v>237</v>
      </c>
      <c r="F62" s="467"/>
      <c r="G62" s="489"/>
      <c r="H62" s="502"/>
      <c r="I62" s="502"/>
      <c r="J62" s="502"/>
      <c r="K62" s="502"/>
      <c r="L62" s="502"/>
      <c r="M62" s="502"/>
      <c r="N62" s="502"/>
      <c r="O62" s="502"/>
      <c r="P62" s="502"/>
      <c r="Q62" s="502"/>
      <c r="R62" s="502"/>
      <c r="S62" s="502"/>
      <c r="T62" s="502"/>
      <c r="U62" s="491"/>
      <c r="V62" s="491"/>
      <c r="W62" s="491"/>
      <c r="X62" s="491"/>
      <c r="Y62" s="491"/>
      <c r="Z62" s="502"/>
      <c r="AA62" s="506"/>
      <c r="AB62" s="497"/>
      <c r="AC62" s="497"/>
      <c r="AD62" s="497"/>
      <c r="AE62" s="497"/>
      <c r="AF62" s="497"/>
      <c r="AG62" s="497"/>
      <c r="AH62" s="616"/>
    </row>
    <row r="63" spans="1:34" ht="12.75">
      <c r="A63" s="483"/>
      <c r="B63" s="483"/>
      <c r="C63" s="544"/>
      <c r="D63" s="539"/>
      <c r="E63" s="34" t="s">
        <v>238</v>
      </c>
      <c r="F63" s="468"/>
      <c r="G63" s="524"/>
      <c r="H63" s="503"/>
      <c r="I63" s="503"/>
      <c r="J63" s="503"/>
      <c r="K63" s="503"/>
      <c r="L63" s="503"/>
      <c r="M63" s="503"/>
      <c r="N63" s="503"/>
      <c r="O63" s="503"/>
      <c r="P63" s="503"/>
      <c r="Q63" s="503"/>
      <c r="R63" s="503"/>
      <c r="S63" s="503"/>
      <c r="T63" s="503"/>
      <c r="U63" s="492"/>
      <c r="V63" s="492"/>
      <c r="W63" s="492"/>
      <c r="X63" s="492"/>
      <c r="Y63" s="492"/>
      <c r="Z63" s="503"/>
      <c r="AA63" s="500"/>
      <c r="AB63" s="498"/>
      <c r="AC63" s="498"/>
      <c r="AD63" s="498"/>
      <c r="AE63" s="498"/>
      <c r="AF63" s="498"/>
      <c r="AG63" s="498"/>
      <c r="AH63" s="616"/>
    </row>
    <row r="64" spans="1:34" ht="58.5" customHeight="1">
      <c r="A64" s="483"/>
      <c r="B64" s="483"/>
      <c r="C64" s="544"/>
      <c r="D64" s="146" t="s">
        <v>239</v>
      </c>
      <c r="E64" s="34"/>
      <c r="F64" s="31"/>
      <c r="G64" s="6" t="s">
        <v>240</v>
      </c>
      <c r="H64" s="49">
        <f aca="true" t="shared" si="31" ref="H64:Q64">H65</f>
        <v>0</v>
      </c>
      <c r="I64" s="49">
        <f t="shared" si="31"/>
        <v>0</v>
      </c>
      <c r="J64" s="49">
        <f t="shared" si="31"/>
        <v>0</v>
      </c>
      <c r="K64" s="49">
        <f t="shared" si="31"/>
        <v>0</v>
      </c>
      <c r="L64" s="49"/>
      <c r="M64" s="49">
        <v>0</v>
      </c>
      <c r="N64" s="49">
        <f t="shared" si="31"/>
        <v>0</v>
      </c>
      <c r="O64" s="49">
        <f t="shared" si="31"/>
        <v>0</v>
      </c>
      <c r="P64" s="49">
        <f t="shared" si="31"/>
        <v>0</v>
      </c>
      <c r="Q64" s="49">
        <f t="shared" si="31"/>
        <v>0</v>
      </c>
      <c r="R64" s="49"/>
      <c r="S64" s="49">
        <v>0</v>
      </c>
      <c r="T64" s="124"/>
      <c r="U64" s="15">
        <f>U65</f>
        <v>30000000</v>
      </c>
      <c r="V64" s="15">
        <f>V65</f>
        <v>30000000</v>
      </c>
      <c r="W64" s="15">
        <f>W65</f>
        <v>4000000</v>
      </c>
      <c r="X64" s="15">
        <f>X65</f>
        <v>4000000</v>
      </c>
      <c r="Y64" s="15"/>
      <c r="Z64" s="49">
        <v>0</v>
      </c>
      <c r="AA64" s="75"/>
      <c r="AB64" s="131">
        <f aca="true" t="shared" si="32" ref="AB64:AG65">H64+N64+U64</f>
        <v>30000000</v>
      </c>
      <c r="AC64" s="131">
        <f t="shared" si="32"/>
        <v>30000000</v>
      </c>
      <c r="AD64" s="131">
        <f t="shared" si="32"/>
        <v>4000000</v>
      </c>
      <c r="AE64" s="131">
        <f t="shared" si="32"/>
        <v>4000000</v>
      </c>
      <c r="AF64" s="131">
        <f>AD64-AE64</f>
        <v>0</v>
      </c>
      <c r="AG64" s="131">
        <f t="shared" si="32"/>
        <v>0</v>
      </c>
      <c r="AH64" s="616"/>
    </row>
    <row r="65" spans="1:34" ht="16.5" customHeight="1">
      <c r="A65" s="483"/>
      <c r="B65" s="483"/>
      <c r="C65" s="544"/>
      <c r="D65" s="537"/>
      <c r="E65" s="34" t="s">
        <v>241</v>
      </c>
      <c r="F65" s="466" t="s">
        <v>872</v>
      </c>
      <c r="G65" s="488" t="s">
        <v>242</v>
      </c>
      <c r="H65" s="501">
        <v>0</v>
      </c>
      <c r="I65" s="501"/>
      <c r="J65" s="501"/>
      <c r="K65" s="501"/>
      <c r="L65" s="501"/>
      <c r="M65" s="501">
        <v>0</v>
      </c>
      <c r="N65" s="501">
        <v>0</v>
      </c>
      <c r="O65" s="501"/>
      <c r="P65" s="501"/>
      <c r="Q65" s="501"/>
      <c r="R65" s="501"/>
      <c r="S65" s="501">
        <v>0</v>
      </c>
      <c r="T65" s="501"/>
      <c r="U65" s="490">
        <v>30000000</v>
      </c>
      <c r="V65" s="490">
        <v>30000000</v>
      </c>
      <c r="W65" s="490">
        <v>4000000</v>
      </c>
      <c r="X65" s="490">
        <v>4000000</v>
      </c>
      <c r="Y65" s="490"/>
      <c r="Z65" s="501">
        <v>0</v>
      </c>
      <c r="AA65" s="499" t="s">
        <v>21</v>
      </c>
      <c r="AB65" s="493">
        <f t="shared" si="32"/>
        <v>30000000</v>
      </c>
      <c r="AC65" s="493">
        <f t="shared" si="32"/>
        <v>30000000</v>
      </c>
      <c r="AD65" s="493">
        <f t="shared" si="32"/>
        <v>4000000</v>
      </c>
      <c r="AE65" s="493">
        <f t="shared" si="32"/>
        <v>4000000</v>
      </c>
      <c r="AF65" s="493">
        <f>AD65-AE65</f>
        <v>0</v>
      </c>
      <c r="AG65" s="493">
        <f t="shared" si="32"/>
        <v>0</v>
      </c>
      <c r="AH65" s="616"/>
    </row>
    <row r="66" spans="1:34" ht="16.5" customHeight="1">
      <c r="A66" s="483"/>
      <c r="B66" s="483"/>
      <c r="C66" s="544"/>
      <c r="D66" s="538"/>
      <c r="E66" s="34" t="s">
        <v>243</v>
      </c>
      <c r="F66" s="467"/>
      <c r="G66" s="489"/>
      <c r="H66" s="502"/>
      <c r="I66" s="502"/>
      <c r="J66" s="502"/>
      <c r="K66" s="502"/>
      <c r="L66" s="502"/>
      <c r="M66" s="502"/>
      <c r="N66" s="502"/>
      <c r="O66" s="502"/>
      <c r="P66" s="502"/>
      <c r="Q66" s="502"/>
      <c r="R66" s="502"/>
      <c r="S66" s="502"/>
      <c r="T66" s="502"/>
      <c r="U66" s="491"/>
      <c r="V66" s="491"/>
      <c r="W66" s="491"/>
      <c r="X66" s="491"/>
      <c r="Y66" s="491"/>
      <c r="Z66" s="502"/>
      <c r="AA66" s="506"/>
      <c r="AB66" s="494"/>
      <c r="AC66" s="494"/>
      <c r="AD66" s="494"/>
      <c r="AE66" s="494"/>
      <c r="AF66" s="494"/>
      <c r="AG66" s="494"/>
      <c r="AH66" s="616"/>
    </row>
    <row r="67" spans="1:34" ht="16.5" customHeight="1">
      <c r="A67" s="483"/>
      <c r="B67" s="483"/>
      <c r="C67" s="544"/>
      <c r="D67" s="538"/>
      <c r="E67" s="34" t="s">
        <v>244</v>
      </c>
      <c r="F67" s="467"/>
      <c r="G67" s="489"/>
      <c r="H67" s="502"/>
      <c r="I67" s="502"/>
      <c r="J67" s="502"/>
      <c r="K67" s="502"/>
      <c r="L67" s="502"/>
      <c r="M67" s="502"/>
      <c r="N67" s="502"/>
      <c r="O67" s="502"/>
      <c r="P67" s="502"/>
      <c r="Q67" s="502"/>
      <c r="R67" s="502"/>
      <c r="S67" s="502"/>
      <c r="T67" s="502"/>
      <c r="U67" s="491"/>
      <c r="V67" s="491"/>
      <c r="W67" s="491"/>
      <c r="X67" s="491"/>
      <c r="Y67" s="491"/>
      <c r="Z67" s="502"/>
      <c r="AA67" s="506"/>
      <c r="AB67" s="494"/>
      <c r="AC67" s="494"/>
      <c r="AD67" s="494"/>
      <c r="AE67" s="494"/>
      <c r="AF67" s="494"/>
      <c r="AG67" s="494"/>
      <c r="AH67" s="616"/>
    </row>
    <row r="68" spans="1:34" ht="16.5" customHeight="1">
      <c r="A68" s="511"/>
      <c r="B68" s="511"/>
      <c r="C68" s="567"/>
      <c r="D68" s="539"/>
      <c r="E68" s="34" t="s">
        <v>245</v>
      </c>
      <c r="F68" s="468"/>
      <c r="G68" s="524"/>
      <c r="H68" s="503"/>
      <c r="I68" s="503"/>
      <c r="J68" s="503"/>
      <c r="K68" s="503"/>
      <c r="L68" s="503"/>
      <c r="M68" s="503"/>
      <c r="N68" s="503"/>
      <c r="O68" s="503"/>
      <c r="P68" s="503"/>
      <c r="Q68" s="503"/>
      <c r="R68" s="503"/>
      <c r="S68" s="503"/>
      <c r="T68" s="503"/>
      <c r="U68" s="492"/>
      <c r="V68" s="492"/>
      <c r="W68" s="492"/>
      <c r="X68" s="492"/>
      <c r="Y68" s="492"/>
      <c r="Z68" s="503"/>
      <c r="AA68" s="500"/>
      <c r="AB68" s="495"/>
      <c r="AC68" s="495"/>
      <c r="AD68" s="495"/>
      <c r="AE68" s="495"/>
      <c r="AF68" s="495"/>
      <c r="AG68" s="495"/>
      <c r="AH68" s="616"/>
    </row>
    <row r="69" spans="1:34" ht="21" customHeight="1">
      <c r="A69" s="28">
        <v>5</v>
      </c>
      <c r="B69" s="28"/>
      <c r="C69" s="146"/>
      <c r="D69" s="146"/>
      <c r="E69" s="146"/>
      <c r="F69" s="146"/>
      <c r="G69" s="3" t="s">
        <v>14</v>
      </c>
      <c r="H69" s="15">
        <f>H70</f>
        <v>250000000</v>
      </c>
      <c r="I69" s="15">
        <f aca="true" t="shared" si="33" ref="I69:K72">I70</f>
        <v>868392915</v>
      </c>
      <c r="J69" s="15">
        <f t="shared" si="33"/>
        <v>868392915</v>
      </c>
      <c r="K69" s="15">
        <f t="shared" si="33"/>
        <v>868392915</v>
      </c>
      <c r="L69" s="15"/>
      <c r="M69" s="15">
        <v>0</v>
      </c>
      <c r="N69" s="15">
        <f>N70</f>
        <v>0</v>
      </c>
      <c r="O69" s="15">
        <f aca="true" t="shared" si="34" ref="O69:Q72">O70</f>
        <v>0</v>
      </c>
      <c r="P69" s="15">
        <f t="shared" si="34"/>
        <v>0</v>
      </c>
      <c r="Q69" s="15">
        <f t="shared" si="34"/>
        <v>0</v>
      </c>
      <c r="R69" s="15"/>
      <c r="S69" s="15">
        <v>0</v>
      </c>
      <c r="T69" s="15"/>
      <c r="U69" s="15">
        <f>U70</f>
        <v>0</v>
      </c>
      <c r="V69" s="15">
        <f aca="true" t="shared" si="35" ref="V69:X72">V70</f>
        <v>10000000</v>
      </c>
      <c r="W69" s="15">
        <f t="shared" si="35"/>
        <v>6751856</v>
      </c>
      <c r="X69" s="15">
        <f t="shared" si="35"/>
        <v>6751856</v>
      </c>
      <c r="Y69" s="15"/>
      <c r="Z69" s="15">
        <v>0</v>
      </c>
      <c r="AA69" s="75"/>
      <c r="AB69" s="131">
        <f aca="true" t="shared" si="36" ref="AB69:AG73">H69+N69+U69</f>
        <v>250000000</v>
      </c>
      <c r="AC69" s="131">
        <f t="shared" si="36"/>
        <v>878392915</v>
      </c>
      <c r="AD69" s="131">
        <f t="shared" si="36"/>
        <v>875144771</v>
      </c>
      <c r="AE69" s="131">
        <f t="shared" si="36"/>
        <v>875144771</v>
      </c>
      <c r="AF69" s="131">
        <f>AD69-AE69</f>
        <v>0</v>
      </c>
      <c r="AG69" s="131">
        <f t="shared" si="36"/>
        <v>0</v>
      </c>
      <c r="AH69" s="616"/>
    </row>
    <row r="70" spans="1:34" ht="25.5">
      <c r="A70" s="482"/>
      <c r="B70" s="25" t="s">
        <v>15</v>
      </c>
      <c r="C70" s="146"/>
      <c r="D70" s="146"/>
      <c r="E70" s="146"/>
      <c r="F70" s="146"/>
      <c r="G70" s="6" t="s">
        <v>16</v>
      </c>
      <c r="H70" s="15">
        <f>H71</f>
        <v>250000000</v>
      </c>
      <c r="I70" s="15">
        <f t="shared" si="33"/>
        <v>868392915</v>
      </c>
      <c r="J70" s="15">
        <f t="shared" si="33"/>
        <v>868392915</v>
      </c>
      <c r="K70" s="15">
        <f t="shared" si="33"/>
        <v>868392915</v>
      </c>
      <c r="L70" s="15"/>
      <c r="M70" s="15">
        <v>0</v>
      </c>
      <c r="N70" s="15">
        <f>N71</f>
        <v>0</v>
      </c>
      <c r="O70" s="15">
        <f t="shared" si="34"/>
        <v>0</v>
      </c>
      <c r="P70" s="15">
        <f t="shared" si="34"/>
        <v>0</v>
      </c>
      <c r="Q70" s="15">
        <f t="shared" si="34"/>
        <v>0</v>
      </c>
      <c r="R70" s="15"/>
      <c r="S70" s="15">
        <v>0</v>
      </c>
      <c r="T70" s="15"/>
      <c r="U70" s="15">
        <f>U71</f>
        <v>0</v>
      </c>
      <c r="V70" s="15">
        <f t="shared" si="35"/>
        <v>10000000</v>
      </c>
      <c r="W70" s="15">
        <f t="shared" si="35"/>
        <v>6751856</v>
      </c>
      <c r="X70" s="15">
        <f t="shared" si="35"/>
        <v>6751856</v>
      </c>
      <c r="Y70" s="15"/>
      <c r="Z70" s="15">
        <v>0</v>
      </c>
      <c r="AA70" s="75"/>
      <c r="AB70" s="131">
        <f t="shared" si="36"/>
        <v>250000000</v>
      </c>
      <c r="AC70" s="131">
        <f t="shared" si="36"/>
        <v>878392915</v>
      </c>
      <c r="AD70" s="131">
        <f t="shared" si="36"/>
        <v>875144771</v>
      </c>
      <c r="AE70" s="131">
        <f t="shared" si="36"/>
        <v>875144771</v>
      </c>
      <c r="AF70" s="131">
        <f>AD70-AE70</f>
        <v>0</v>
      </c>
      <c r="AG70" s="131">
        <f t="shared" si="36"/>
        <v>0</v>
      </c>
      <c r="AH70" s="616"/>
    </row>
    <row r="71" spans="1:34" ht="40.5" customHeight="1">
      <c r="A71" s="483"/>
      <c r="B71" s="482"/>
      <c r="C71" s="146" t="s">
        <v>17</v>
      </c>
      <c r="D71" s="147"/>
      <c r="E71" s="147"/>
      <c r="F71" s="146"/>
      <c r="G71" s="6" t="s">
        <v>1115</v>
      </c>
      <c r="H71" s="15">
        <f>H72</f>
        <v>250000000</v>
      </c>
      <c r="I71" s="15">
        <f t="shared" si="33"/>
        <v>868392915</v>
      </c>
      <c r="J71" s="15">
        <f t="shared" si="33"/>
        <v>868392915</v>
      </c>
      <c r="K71" s="15">
        <f t="shared" si="33"/>
        <v>868392915</v>
      </c>
      <c r="L71" s="15"/>
      <c r="M71" s="15">
        <v>0</v>
      </c>
      <c r="N71" s="15">
        <f>N72</f>
        <v>0</v>
      </c>
      <c r="O71" s="15">
        <f t="shared" si="34"/>
        <v>0</v>
      </c>
      <c r="P71" s="15">
        <f t="shared" si="34"/>
        <v>0</v>
      </c>
      <c r="Q71" s="15">
        <f t="shared" si="34"/>
        <v>0</v>
      </c>
      <c r="R71" s="15"/>
      <c r="S71" s="15">
        <v>0</v>
      </c>
      <c r="T71" s="15"/>
      <c r="U71" s="15">
        <f>U72</f>
        <v>0</v>
      </c>
      <c r="V71" s="15">
        <f t="shared" si="35"/>
        <v>10000000</v>
      </c>
      <c r="W71" s="15">
        <f t="shared" si="35"/>
        <v>6751856</v>
      </c>
      <c r="X71" s="15">
        <f t="shared" si="35"/>
        <v>6751856</v>
      </c>
      <c r="Y71" s="15"/>
      <c r="Z71" s="15">
        <v>0</v>
      </c>
      <c r="AA71" s="75"/>
      <c r="AB71" s="131">
        <f t="shared" si="36"/>
        <v>250000000</v>
      </c>
      <c r="AC71" s="131">
        <f t="shared" si="36"/>
        <v>878392915</v>
      </c>
      <c r="AD71" s="131">
        <f t="shared" si="36"/>
        <v>875144771</v>
      </c>
      <c r="AE71" s="131">
        <f t="shared" si="36"/>
        <v>875144771</v>
      </c>
      <c r="AF71" s="131">
        <f>AD71-AE71</f>
        <v>0</v>
      </c>
      <c r="AG71" s="131">
        <f t="shared" si="36"/>
        <v>0</v>
      </c>
      <c r="AH71" s="616"/>
    </row>
    <row r="72" spans="1:34" ht="51" customHeight="1">
      <c r="A72" s="483"/>
      <c r="B72" s="483"/>
      <c r="C72" s="543"/>
      <c r="D72" s="146" t="s">
        <v>246</v>
      </c>
      <c r="E72" s="34"/>
      <c r="F72" s="31"/>
      <c r="G72" s="6" t="s">
        <v>247</v>
      </c>
      <c r="H72" s="15">
        <f>H73</f>
        <v>250000000</v>
      </c>
      <c r="I72" s="15">
        <f t="shared" si="33"/>
        <v>868392915</v>
      </c>
      <c r="J72" s="15">
        <f t="shared" si="33"/>
        <v>868392915</v>
      </c>
      <c r="K72" s="15">
        <f t="shared" si="33"/>
        <v>868392915</v>
      </c>
      <c r="L72" s="15"/>
      <c r="M72" s="15">
        <v>0</v>
      </c>
      <c r="N72" s="15">
        <f>N73</f>
        <v>0</v>
      </c>
      <c r="O72" s="15">
        <f t="shared" si="34"/>
        <v>0</v>
      </c>
      <c r="P72" s="15">
        <f t="shared" si="34"/>
        <v>0</v>
      </c>
      <c r="Q72" s="15">
        <f t="shared" si="34"/>
        <v>0</v>
      </c>
      <c r="R72" s="15"/>
      <c r="S72" s="15">
        <v>0</v>
      </c>
      <c r="T72" s="15"/>
      <c r="U72" s="15">
        <f>U73</f>
        <v>0</v>
      </c>
      <c r="V72" s="15">
        <f t="shared" si="35"/>
        <v>10000000</v>
      </c>
      <c r="W72" s="15">
        <f t="shared" si="35"/>
        <v>6751856</v>
      </c>
      <c r="X72" s="15">
        <f t="shared" si="35"/>
        <v>6751856</v>
      </c>
      <c r="Y72" s="15"/>
      <c r="Z72" s="15">
        <v>0</v>
      </c>
      <c r="AA72" s="75"/>
      <c r="AB72" s="131">
        <f t="shared" si="36"/>
        <v>250000000</v>
      </c>
      <c r="AC72" s="131">
        <f t="shared" si="36"/>
        <v>878392915</v>
      </c>
      <c r="AD72" s="131">
        <f t="shared" si="36"/>
        <v>875144771</v>
      </c>
      <c r="AE72" s="131">
        <f t="shared" si="36"/>
        <v>875144771</v>
      </c>
      <c r="AF72" s="131">
        <f>AD72-AE72</f>
        <v>0</v>
      </c>
      <c r="AG72" s="131">
        <f t="shared" si="36"/>
        <v>0</v>
      </c>
      <c r="AH72" s="616"/>
    </row>
    <row r="73" spans="1:34" ht="29.25" customHeight="1">
      <c r="A73" s="483"/>
      <c r="B73" s="483"/>
      <c r="C73" s="544"/>
      <c r="D73" s="537"/>
      <c r="E73" s="34" t="s">
        <v>248</v>
      </c>
      <c r="F73" s="466" t="s">
        <v>873</v>
      </c>
      <c r="G73" s="488" t="s">
        <v>249</v>
      </c>
      <c r="H73" s="490">
        <v>250000000</v>
      </c>
      <c r="I73" s="490">
        <v>868392915</v>
      </c>
      <c r="J73" s="490">
        <v>868392915</v>
      </c>
      <c r="K73" s="490">
        <v>868392915</v>
      </c>
      <c r="L73" s="490"/>
      <c r="M73" s="490">
        <v>0</v>
      </c>
      <c r="N73" s="490">
        <v>0</v>
      </c>
      <c r="O73" s="490"/>
      <c r="P73" s="490"/>
      <c r="Q73" s="490"/>
      <c r="R73" s="490"/>
      <c r="S73" s="490">
        <v>0</v>
      </c>
      <c r="T73" s="490"/>
      <c r="U73" s="490">
        <v>0</v>
      </c>
      <c r="V73" s="490">
        <v>10000000</v>
      </c>
      <c r="W73" s="490">
        <v>6751856</v>
      </c>
      <c r="X73" s="490">
        <v>6751856</v>
      </c>
      <c r="Y73" s="490"/>
      <c r="Z73" s="490">
        <v>0</v>
      </c>
      <c r="AA73" s="490" t="s">
        <v>21</v>
      </c>
      <c r="AB73" s="504">
        <f t="shared" si="36"/>
        <v>250000000</v>
      </c>
      <c r="AC73" s="504">
        <f t="shared" si="36"/>
        <v>878392915</v>
      </c>
      <c r="AD73" s="504">
        <f t="shared" si="36"/>
        <v>875144771</v>
      </c>
      <c r="AE73" s="504">
        <f t="shared" si="36"/>
        <v>875144771</v>
      </c>
      <c r="AF73" s="504">
        <f>AD73-AE73</f>
        <v>0</v>
      </c>
      <c r="AG73" s="504">
        <f t="shared" si="36"/>
        <v>0</v>
      </c>
      <c r="AH73" s="616"/>
    </row>
    <row r="74" spans="1:34" ht="29.25" customHeight="1">
      <c r="A74" s="483"/>
      <c r="B74" s="483"/>
      <c r="C74" s="544"/>
      <c r="D74" s="538"/>
      <c r="E74" s="34" t="s">
        <v>250</v>
      </c>
      <c r="F74" s="467"/>
      <c r="G74" s="489"/>
      <c r="H74" s="491"/>
      <c r="I74" s="491"/>
      <c r="J74" s="491"/>
      <c r="K74" s="491"/>
      <c r="L74" s="491"/>
      <c r="M74" s="491"/>
      <c r="N74" s="491"/>
      <c r="O74" s="491"/>
      <c r="P74" s="491"/>
      <c r="Q74" s="491"/>
      <c r="R74" s="491"/>
      <c r="S74" s="491"/>
      <c r="T74" s="491"/>
      <c r="U74" s="491"/>
      <c r="V74" s="491"/>
      <c r="W74" s="491"/>
      <c r="X74" s="491"/>
      <c r="Y74" s="491"/>
      <c r="Z74" s="491"/>
      <c r="AA74" s="491"/>
      <c r="AB74" s="560"/>
      <c r="AC74" s="560"/>
      <c r="AD74" s="560"/>
      <c r="AE74" s="560"/>
      <c r="AF74" s="560"/>
      <c r="AG74" s="560"/>
      <c r="AH74" s="616"/>
    </row>
    <row r="75" spans="1:34" ht="29.25" customHeight="1">
      <c r="A75" s="483"/>
      <c r="B75" s="483"/>
      <c r="C75" s="544"/>
      <c r="D75" s="538"/>
      <c r="E75" s="34" t="s">
        <v>251</v>
      </c>
      <c r="F75" s="467"/>
      <c r="G75" s="489"/>
      <c r="H75" s="491"/>
      <c r="I75" s="491"/>
      <c r="J75" s="491"/>
      <c r="K75" s="491"/>
      <c r="L75" s="491"/>
      <c r="M75" s="491"/>
      <c r="N75" s="491"/>
      <c r="O75" s="491"/>
      <c r="P75" s="491"/>
      <c r="Q75" s="491"/>
      <c r="R75" s="491"/>
      <c r="S75" s="491"/>
      <c r="T75" s="491"/>
      <c r="U75" s="491"/>
      <c r="V75" s="491"/>
      <c r="W75" s="491"/>
      <c r="X75" s="491"/>
      <c r="Y75" s="491"/>
      <c r="Z75" s="491"/>
      <c r="AA75" s="491"/>
      <c r="AB75" s="560"/>
      <c r="AC75" s="560"/>
      <c r="AD75" s="560"/>
      <c r="AE75" s="560"/>
      <c r="AF75" s="560"/>
      <c r="AG75" s="560"/>
      <c r="AH75" s="616"/>
    </row>
    <row r="76" spans="1:34" ht="29.25" customHeight="1">
      <c r="A76" s="483"/>
      <c r="B76" s="483"/>
      <c r="C76" s="544"/>
      <c r="D76" s="538"/>
      <c r="E76" s="34" t="s">
        <v>252</v>
      </c>
      <c r="F76" s="467"/>
      <c r="G76" s="489"/>
      <c r="H76" s="491"/>
      <c r="I76" s="491"/>
      <c r="J76" s="491"/>
      <c r="K76" s="491"/>
      <c r="L76" s="491"/>
      <c r="M76" s="491"/>
      <c r="N76" s="491"/>
      <c r="O76" s="491"/>
      <c r="P76" s="491"/>
      <c r="Q76" s="491"/>
      <c r="R76" s="491"/>
      <c r="S76" s="491"/>
      <c r="T76" s="491"/>
      <c r="U76" s="491"/>
      <c r="V76" s="491"/>
      <c r="W76" s="491"/>
      <c r="X76" s="491"/>
      <c r="Y76" s="491"/>
      <c r="Z76" s="491"/>
      <c r="AA76" s="491"/>
      <c r="AB76" s="560"/>
      <c r="AC76" s="560"/>
      <c r="AD76" s="560"/>
      <c r="AE76" s="560"/>
      <c r="AF76" s="560"/>
      <c r="AG76" s="560"/>
      <c r="AH76" s="616"/>
    </row>
    <row r="77" spans="1:34" ht="29.25" customHeight="1">
      <c r="A77" s="483"/>
      <c r="B77" s="483"/>
      <c r="C77" s="544"/>
      <c r="D77" s="538"/>
      <c r="E77" s="34" t="s">
        <v>253</v>
      </c>
      <c r="F77" s="467"/>
      <c r="G77" s="489"/>
      <c r="H77" s="491"/>
      <c r="I77" s="491"/>
      <c r="J77" s="491"/>
      <c r="K77" s="491"/>
      <c r="L77" s="491"/>
      <c r="M77" s="491"/>
      <c r="N77" s="491"/>
      <c r="O77" s="491"/>
      <c r="P77" s="491"/>
      <c r="Q77" s="491"/>
      <c r="R77" s="491"/>
      <c r="S77" s="491"/>
      <c r="T77" s="491"/>
      <c r="U77" s="491"/>
      <c r="V77" s="491"/>
      <c r="W77" s="491"/>
      <c r="X77" s="491"/>
      <c r="Y77" s="491"/>
      <c r="Z77" s="491"/>
      <c r="AA77" s="491"/>
      <c r="AB77" s="560"/>
      <c r="AC77" s="560"/>
      <c r="AD77" s="560"/>
      <c r="AE77" s="560"/>
      <c r="AF77" s="560"/>
      <c r="AG77" s="560"/>
      <c r="AH77" s="616"/>
    </row>
    <row r="78" spans="1:34" ht="29.25" customHeight="1" thickBot="1">
      <c r="A78" s="483"/>
      <c r="B78" s="483"/>
      <c r="C78" s="544"/>
      <c r="D78" s="538"/>
      <c r="E78" s="271" t="s">
        <v>254</v>
      </c>
      <c r="F78" s="467"/>
      <c r="G78" s="489"/>
      <c r="H78" s="491"/>
      <c r="I78" s="491"/>
      <c r="J78" s="491"/>
      <c r="K78" s="491"/>
      <c r="L78" s="530"/>
      <c r="M78" s="530"/>
      <c r="N78" s="491"/>
      <c r="O78" s="491"/>
      <c r="P78" s="491"/>
      <c r="Q78" s="491"/>
      <c r="R78" s="491"/>
      <c r="S78" s="491"/>
      <c r="T78" s="491"/>
      <c r="U78" s="491"/>
      <c r="V78" s="491"/>
      <c r="W78" s="491"/>
      <c r="X78" s="491"/>
      <c r="Y78" s="491"/>
      <c r="Z78" s="491"/>
      <c r="AA78" s="491"/>
      <c r="AB78" s="560"/>
      <c r="AC78" s="560"/>
      <c r="AD78" s="560"/>
      <c r="AE78" s="560"/>
      <c r="AF78" s="560"/>
      <c r="AG78" s="560"/>
      <c r="AH78" s="617"/>
    </row>
    <row r="79" spans="1:36" ht="13.5" customHeight="1" thickBot="1">
      <c r="A79" s="487" t="s">
        <v>156</v>
      </c>
      <c r="B79" s="487"/>
      <c r="C79" s="487"/>
      <c r="D79" s="487"/>
      <c r="E79" s="487"/>
      <c r="F79" s="487"/>
      <c r="G79" s="487"/>
      <c r="H79" s="236">
        <f>H80</f>
        <v>177800000</v>
      </c>
      <c r="I79" s="236">
        <f aca="true" t="shared" si="37" ref="I79:K80">I80</f>
        <v>712107839</v>
      </c>
      <c r="J79" s="236">
        <f t="shared" si="37"/>
        <v>712107506</v>
      </c>
      <c r="K79" s="236">
        <f t="shared" si="37"/>
        <v>712107506</v>
      </c>
      <c r="L79" s="236">
        <f>J79-K79</f>
        <v>0</v>
      </c>
      <c r="M79" s="236">
        <v>0</v>
      </c>
      <c r="N79" s="284">
        <f>N80</f>
        <v>1443634443</v>
      </c>
      <c r="O79" s="284">
        <f aca="true" t="shared" si="38" ref="O79:Q80">O80</f>
        <v>2691343708.18</v>
      </c>
      <c r="P79" s="284">
        <f t="shared" si="38"/>
        <v>1968621211</v>
      </c>
      <c r="Q79" s="284">
        <f t="shared" si="38"/>
        <v>1968621211</v>
      </c>
      <c r="R79" s="284"/>
      <c r="S79" s="236">
        <v>0</v>
      </c>
      <c r="T79" s="284"/>
      <c r="U79" s="236">
        <f>U80</f>
        <v>0</v>
      </c>
      <c r="V79" s="236"/>
      <c r="W79" s="236"/>
      <c r="X79" s="236"/>
      <c r="Y79" s="236"/>
      <c r="Z79" s="236">
        <v>0</v>
      </c>
      <c r="AA79" s="239"/>
      <c r="AB79" s="282">
        <f aca="true" t="shared" si="39" ref="AB79:AB84">H79+N79+U79</f>
        <v>1621434443</v>
      </c>
      <c r="AC79" s="679">
        <f aca="true" t="shared" si="40" ref="AC79:AC84">I79+O79+V79</f>
        <v>3403451547.18</v>
      </c>
      <c r="AD79" s="679">
        <f aca="true" t="shared" si="41" ref="AD79:AD84">J79+P79+W79</f>
        <v>2680728717</v>
      </c>
      <c r="AE79" s="679">
        <f aca="true" t="shared" si="42" ref="AE79:AG84">K79+Q79+X79</f>
        <v>2680728717</v>
      </c>
      <c r="AF79" s="282">
        <f t="shared" si="42"/>
        <v>0</v>
      </c>
      <c r="AG79" s="282">
        <f t="shared" si="42"/>
        <v>0</v>
      </c>
      <c r="AH79" s="602">
        <v>9</v>
      </c>
      <c r="AI79" s="418">
        <v>3403451547.18</v>
      </c>
      <c r="AJ79" s="418">
        <v>2680728717</v>
      </c>
    </row>
    <row r="80" spans="1:34" ht="12.75">
      <c r="A80" s="214">
        <v>1</v>
      </c>
      <c r="B80" s="214"/>
      <c r="C80" s="229"/>
      <c r="D80" s="229"/>
      <c r="E80" s="229"/>
      <c r="F80" s="319"/>
      <c r="G80" s="40" t="s">
        <v>1</v>
      </c>
      <c r="H80" s="212">
        <f>H81</f>
        <v>177800000</v>
      </c>
      <c r="I80" s="212">
        <f t="shared" si="37"/>
        <v>712107839</v>
      </c>
      <c r="J80" s="212">
        <f t="shared" si="37"/>
        <v>712107506</v>
      </c>
      <c r="K80" s="212">
        <f t="shared" si="37"/>
        <v>712107506</v>
      </c>
      <c r="L80" s="396">
        <f>J80-K80</f>
        <v>0</v>
      </c>
      <c r="M80" s="396">
        <v>0</v>
      </c>
      <c r="N80" s="283">
        <f>N81</f>
        <v>1443634443</v>
      </c>
      <c r="O80" s="283">
        <f t="shared" si="38"/>
        <v>2691343708.18</v>
      </c>
      <c r="P80" s="283">
        <f t="shared" si="38"/>
        <v>1968621211</v>
      </c>
      <c r="Q80" s="283">
        <f t="shared" si="38"/>
        <v>1968621211</v>
      </c>
      <c r="R80" s="396"/>
      <c r="S80" s="396">
        <v>0</v>
      </c>
      <c r="T80" s="283"/>
      <c r="U80" s="212">
        <f>U81</f>
        <v>0</v>
      </c>
      <c r="V80" s="212"/>
      <c r="W80" s="212"/>
      <c r="X80" s="212"/>
      <c r="Y80" s="396"/>
      <c r="Z80" s="396">
        <v>0</v>
      </c>
      <c r="AA80" s="233"/>
      <c r="AB80" s="130">
        <f t="shared" si="39"/>
        <v>1621434443</v>
      </c>
      <c r="AC80" s="130">
        <f t="shared" si="40"/>
        <v>3403451547.18</v>
      </c>
      <c r="AD80" s="130">
        <f t="shared" si="41"/>
        <v>2680728717</v>
      </c>
      <c r="AE80" s="130">
        <f t="shared" si="42"/>
        <v>2680728717</v>
      </c>
      <c r="AF80" s="130">
        <f t="shared" si="42"/>
        <v>0</v>
      </c>
      <c r="AG80" s="130">
        <f t="shared" si="42"/>
        <v>0</v>
      </c>
      <c r="AH80" s="603"/>
    </row>
    <row r="81" spans="1:34" ht="12.75">
      <c r="A81" s="482"/>
      <c r="B81" s="28" t="s">
        <v>23</v>
      </c>
      <c r="C81" s="146"/>
      <c r="D81" s="146"/>
      <c r="E81" s="146"/>
      <c r="F81" s="146"/>
      <c r="G81" s="6" t="s">
        <v>24</v>
      </c>
      <c r="H81" s="15">
        <f aca="true" t="shared" si="43" ref="H81:Q81">H82+H90+H101+H107</f>
        <v>177800000</v>
      </c>
      <c r="I81" s="15">
        <f t="shared" si="43"/>
        <v>712107839</v>
      </c>
      <c r="J81" s="15">
        <f t="shared" si="43"/>
        <v>712107506</v>
      </c>
      <c r="K81" s="15">
        <f t="shared" si="43"/>
        <v>712107506</v>
      </c>
      <c r="L81" s="396">
        <f>J81-K81</f>
        <v>0</v>
      </c>
      <c r="M81" s="15">
        <v>0</v>
      </c>
      <c r="N81" s="15">
        <f t="shared" si="43"/>
        <v>1443634443</v>
      </c>
      <c r="O81" s="15">
        <f t="shared" si="43"/>
        <v>2691343708.18</v>
      </c>
      <c r="P81" s="15">
        <f t="shared" si="43"/>
        <v>1968621211</v>
      </c>
      <c r="Q81" s="15">
        <f t="shared" si="43"/>
        <v>1968621211</v>
      </c>
      <c r="R81" s="15"/>
      <c r="S81" s="15">
        <v>0</v>
      </c>
      <c r="T81" s="15"/>
      <c r="U81" s="15">
        <f>U82+U90+U101+U107</f>
        <v>0</v>
      </c>
      <c r="V81" s="15"/>
      <c r="W81" s="15"/>
      <c r="X81" s="15"/>
      <c r="Y81" s="15"/>
      <c r="Z81" s="15">
        <v>0</v>
      </c>
      <c r="AA81" s="72"/>
      <c r="AB81" s="131">
        <f t="shared" si="39"/>
        <v>1621434443</v>
      </c>
      <c r="AC81" s="131">
        <f t="shared" si="40"/>
        <v>3403451547.18</v>
      </c>
      <c r="AD81" s="131">
        <f t="shared" si="41"/>
        <v>2680728717</v>
      </c>
      <c r="AE81" s="131">
        <f t="shared" si="42"/>
        <v>2680728717</v>
      </c>
      <c r="AF81" s="131">
        <f t="shared" si="42"/>
        <v>0</v>
      </c>
      <c r="AG81" s="131">
        <f t="shared" si="42"/>
        <v>0</v>
      </c>
      <c r="AH81" s="603"/>
    </row>
    <row r="82" spans="1:35" ht="25.5">
      <c r="A82" s="483"/>
      <c r="B82" s="482"/>
      <c r="C82" s="146" t="s">
        <v>25</v>
      </c>
      <c r="D82" s="147"/>
      <c r="E82" s="147"/>
      <c r="F82" s="146"/>
      <c r="G82" s="6" t="s">
        <v>26</v>
      </c>
      <c r="H82" s="15">
        <f aca="true" t="shared" si="44" ref="H82:Q82">H83+H88</f>
        <v>41200000</v>
      </c>
      <c r="I82" s="15">
        <f t="shared" si="44"/>
        <v>64579600</v>
      </c>
      <c r="J82" s="15">
        <f t="shared" si="44"/>
        <v>64579600</v>
      </c>
      <c r="K82" s="15">
        <f t="shared" si="44"/>
        <v>64579600</v>
      </c>
      <c r="L82" s="405"/>
      <c r="M82" s="15">
        <v>0</v>
      </c>
      <c r="N82" s="15">
        <f t="shared" si="44"/>
        <v>0</v>
      </c>
      <c r="O82" s="15">
        <f t="shared" si="44"/>
        <v>0</v>
      </c>
      <c r="P82" s="15">
        <f t="shared" si="44"/>
        <v>0</v>
      </c>
      <c r="Q82" s="15">
        <f t="shared" si="44"/>
        <v>0</v>
      </c>
      <c r="R82" s="15"/>
      <c r="S82" s="15">
        <v>0</v>
      </c>
      <c r="T82" s="15"/>
      <c r="U82" s="15">
        <f>U83+U88</f>
        <v>0</v>
      </c>
      <c r="V82" s="15"/>
      <c r="W82" s="15"/>
      <c r="X82" s="15"/>
      <c r="Y82" s="15"/>
      <c r="Z82" s="15">
        <v>0</v>
      </c>
      <c r="AA82" s="72"/>
      <c r="AB82" s="131">
        <f t="shared" si="39"/>
        <v>41200000</v>
      </c>
      <c r="AC82" s="131">
        <f t="shared" si="40"/>
        <v>64579600</v>
      </c>
      <c r="AD82" s="131">
        <f t="shared" si="41"/>
        <v>64579600</v>
      </c>
      <c r="AE82" s="131">
        <f t="shared" si="42"/>
        <v>64579600</v>
      </c>
      <c r="AF82" s="131">
        <f>AD82-AE82</f>
        <v>0</v>
      </c>
      <c r="AG82" s="131">
        <f t="shared" si="42"/>
        <v>0</v>
      </c>
      <c r="AH82" s="603"/>
      <c r="AI82" s="354"/>
    </row>
    <row r="83" spans="1:34" ht="25.5">
      <c r="A83" s="483"/>
      <c r="B83" s="483"/>
      <c r="C83" s="537"/>
      <c r="D83" s="146" t="s">
        <v>255</v>
      </c>
      <c r="E83" s="34"/>
      <c r="F83" s="31"/>
      <c r="G83" s="6" t="s">
        <v>256</v>
      </c>
      <c r="H83" s="15">
        <f aca="true" t="shared" si="45" ref="H83:Q83">H84</f>
        <v>27500000</v>
      </c>
      <c r="I83" s="15">
        <f t="shared" si="45"/>
        <v>40746600</v>
      </c>
      <c r="J83" s="15">
        <f t="shared" si="45"/>
        <v>40746600</v>
      </c>
      <c r="K83" s="15">
        <f t="shared" si="45"/>
        <v>40746600</v>
      </c>
      <c r="L83" s="15">
        <f>J82-K82</f>
        <v>0</v>
      </c>
      <c r="M83" s="15">
        <v>0</v>
      </c>
      <c r="N83" s="15">
        <f t="shared" si="45"/>
        <v>0</v>
      </c>
      <c r="O83" s="15">
        <f t="shared" si="45"/>
        <v>0</v>
      </c>
      <c r="P83" s="15">
        <f t="shared" si="45"/>
        <v>0</v>
      </c>
      <c r="Q83" s="15">
        <f t="shared" si="45"/>
        <v>0</v>
      </c>
      <c r="R83" s="15"/>
      <c r="S83" s="15">
        <v>0</v>
      </c>
      <c r="T83" s="124"/>
      <c r="U83" s="15">
        <f>U84</f>
        <v>0</v>
      </c>
      <c r="V83" s="15"/>
      <c r="W83" s="15"/>
      <c r="X83" s="15"/>
      <c r="Y83" s="15"/>
      <c r="Z83" s="15">
        <v>0</v>
      </c>
      <c r="AA83" s="72"/>
      <c r="AB83" s="131">
        <f t="shared" si="39"/>
        <v>27500000</v>
      </c>
      <c r="AC83" s="131">
        <f t="shared" si="40"/>
        <v>40746600</v>
      </c>
      <c r="AD83" s="131">
        <f t="shared" si="41"/>
        <v>40746600</v>
      </c>
      <c r="AE83" s="131">
        <f t="shared" si="42"/>
        <v>40746600</v>
      </c>
      <c r="AF83" s="131">
        <f>AD83-AE83</f>
        <v>0</v>
      </c>
      <c r="AG83" s="131">
        <f t="shared" si="42"/>
        <v>0</v>
      </c>
      <c r="AH83" s="603"/>
    </row>
    <row r="84" spans="1:34" ht="15" customHeight="1">
      <c r="A84" s="483"/>
      <c r="B84" s="483"/>
      <c r="C84" s="538"/>
      <c r="D84" s="537"/>
      <c r="E84" s="34" t="s">
        <v>257</v>
      </c>
      <c r="F84" s="541" t="s">
        <v>874</v>
      </c>
      <c r="G84" s="488" t="s">
        <v>258</v>
      </c>
      <c r="H84" s="490">
        <v>27500000</v>
      </c>
      <c r="I84" s="490">
        <v>40746600</v>
      </c>
      <c r="J84" s="490">
        <v>40746600</v>
      </c>
      <c r="K84" s="490">
        <v>40746600</v>
      </c>
      <c r="L84" s="490">
        <f>J84-K84</f>
        <v>0</v>
      </c>
      <c r="M84" s="490">
        <v>0</v>
      </c>
      <c r="N84" s="490">
        <v>0</v>
      </c>
      <c r="O84" s="490"/>
      <c r="P84" s="490"/>
      <c r="Q84" s="490"/>
      <c r="R84" s="490"/>
      <c r="S84" s="490">
        <v>0</v>
      </c>
      <c r="T84" s="490"/>
      <c r="U84" s="490">
        <v>0</v>
      </c>
      <c r="V84" s="490"/>
      <c r="W84" s="490"/>
      <c r="X84" s="490"/>
      <c r="Y84" s="490"/>
      <c r="Z84" s="490">
        <v>0</v>
      </c>
      <c r="AA84" s="490"/>
      <c r="AB84" s="493">
        <f t="shared" si="39"/>
        <v>27500000</v>
      </c>
      <c r="AC84" s="493">
        <f t="shared" si="40"/>
        <v>40746600</v>
      </c>
      <c r="AD84" s="493">
        <f t="shared" si="41"/>
        <v>40746600</v>
      </c>
      <c r="AE84" s="493">
        <f t="shared" si="42"/>
        <v>40746600</v>
      </c>
      <c r="AF84" s="493">
        <f t="shared" si="42"/>
        <v>0</v>
      </c>
      <c r="AG84" s="493">
        <f t="shared" si="42"/>
        <v>0</v>
      </c>
      <c r="AH84" s="603"/>
    </row>
    <row r="85" spans="1:34" ht="12.75">
      <c r="A85" s="483"/>
      <c r="B85" s="483"/>
      <c r="C85" s="538"/>
      <c r="D85" s="538"/>
      <c r="E85" s="34" t="s">
        <v>259</v>
      </c>
      <c r="F85" s="545"/>
      <c r="G85" s="489"/>
      <c r="H85" s="491"/>
      <c r="I85" s="491"/>
      <c r="J85" s="491"/>
      <c r="K85" s="491"/>
      <c r="L85" s="491"/>
      <c r="M85" s="491"/>
      <c r="N85" s="491"/>
      <c r="O85" s="491"/>
      <c r="P85" s="491"/>
      <c r="Q85" s="491"/>
      <c r="R85" s="491"/>
      <c r="S85" s="491"/>
      <c r="T85" s="491"/>
      <c r="U85" s="491"/>
      <c r="V85" s="491"/>
      <c r="W85" s="491"/>
      <c r="X85" s="491"/>
      <c r="Y85" s="491"/>
      <c r="Z85" s="491"/>
      <c r="AA85" s="491"/>
      <c r="AB85" s="494"/>
      <c r="AC85" s="494"/>
      <c r="AD85" s="494"/>
      <c r="AE85" s="494"/>
      <c r="AF85" s="494"/>
      <c r="AG85" s="494"/>
      <c r="AH85" s="603"/>
    </row>
    <row r="86" spans="1:34" ht="12.75">
      <c r="A86" s="483"/>
      <c r="B86" s="483"/>
      <c r="C86" s="538"/>
      <c r="D86" s="538"/>
      <c r="E86" s="34" t="s">
        <v>260</v>
      </c>
      <c r="F86" s="545"/>
      <c r="G86" s="489"/>
      <c r="H86" s="491"/>
      <c r="I86" s="491"/>
      <c r="J86" s="491"/>
      <c r="K86" s="491"/>
      <c r="L86" s="491"/>
      <c r="M86" s="491"/>
      <c r="N86" s="491"/>
      <c r="O86" s="491"/>
      <c r="P86" s="491"/>
      <c r="Q86" s="491"/>
      <c r="R86" s="491"/>
      <c r="S86" s="491"/>
      <c r="T86" s="491"/>
      <c r="U86" s="491"/>
      <c r="V86" s="491"/>
      <c r="W86" s="491"/>
      <c r="X86" s="491"/>
      <c r="Y86" s="491"/>
      <c r="Z86" s="491"/>
      <c r="AA86" s="491"/>
      <c r="AB86" s="494"/>
      <c r="AC86" s="494"/>
      <c r="AD86" s="494"/>
      <c r="AE86" s="494"/>
      <c r="AF86" s="494"/>
      <c r="AG86" s="494"/>
      <c r="AH86" s="603"/>
    </row>
    <row r="87" spans="1:34" ht="12.75">
      <c r="A87" s="483"/>
      <c r="B87" s="483"/>
      <c r="C87" s="538"/>
      <c r="D87" s="539"/>
      <c r="E87" s="34" t="s">
        <v>261</v>
      </c>
      <c r="F87" s="542"/>
      <c r="G87" s="524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5"/>
      <c r="AC87" s="495"/>
      <c r="AD87" s="495"/>
      <c r="AE87" s="495"/>
      <c r="AF87" s="495"/>
      <c r="AG87" s="495"/>
      <c r="AH87" s="603"/>
    </row>
    <row r="88" spans="1:34" ht="12.75">
      <c r="A88" s="483"/>
      <c r="B88" s="483"/>
      <c r="C88" s="538"/>
      <c r="D88" s="146" t="s">
        <v>262</v>
      </c>
      <c r="E88" s="34"/>
      <c r="F88" s="31"/>
      <c r="G88" s="6" t="s">
        <v>263</v>
      </c>
      <c r="H88" s="15">
        <f aca="true" t="shared" si="46" ref="H88:Q88">H89</f>
        <v>13700000</v>
      </c>
      <c r="I88" s="15">
        <f t="shared" si="46"/>
        <v>23833000</v>
      </c>
      <c r="J88" s="15">
        <f t="shared" si="46"/>
        <v>23833000</v>
      </c>
      <c r="K88" s="15">
        <f t="shared" si="46"/>
        <v>23833000</v>
      </c>
      <c r="L88" s="15"/>
      <c r="M88" s="15">
        <v>0</v>
      </c>
      <c r="N88" s="15">
        <f t="shared" si="46"/>
        <v>0</v>
      </c>
      <c r="O88" s="15">
        <f t="shared" si="46"/>
        <v>0</v>
      </c>
      <c r="P88" s="15">
        <f t="shared" si="46"/>
        <v>0</v>
      </c>
      <c r="Q88" s="15">
        <f t="shared" si="46"/>
        <v>0</v>
      </c>
      <c r="R88" s="15"/>
      <c r="S88" s="15">
        <v>0</v>
      </c>
      <c r="T88" s="4"/>
      <c r="U88" s="15">
        <f>U89</f>
        <v>0</v>
      </c>
      <c r="V88" s="15"/>
      <c r="W88" s="15"/>
      <c r="X88" s="15"/>
      <c r="Y88" s="15"/>
      <c r="Z88" s="15">
        <v>0</v>
      </c>
      <c r="AA88" s="28"/>
      <c r="AB88" s="131">
        <f aca="true" t="shared" si="47" ref="AB88:AG92">H88+N88+U88</f>
        <v>13700000</v>
      </c>
      <c r="AC88" s="131">
        <f t="shared" si="47"/>
        <v>23833000</v>
      </c>
      <c r="AD88" s="131">
        <f t="shared" si="47"/>
        <v>23833000</v>
      </c>
      <c r="AE88" s="131">
        <f t="shared" si="47"/>
        <v>23833000</v>
      </c>
      <c r="AF88" s="131">
        <f t="shared" si="47"/>
        <v>0</v>
      </c>
      <c r="AG88" s="131">
        <f t="shared" si="47"/>
        <v>0</v>
      </c>
      <c r="AH88" s="603"/>
    </row>
    <row r="89" spans="1:34" ht="45" customHeight="1">
      <c r="A89" s="483"/>
      <c r="B89" s="483"/>
      <c r="C89" s="539"/>
      <c r="D89" s="149"/>
      <c r="E89" s="34" t="s">
        <v>854</v>
      </c>
      <c r="F89" s="27" t="s">
        <v>875</v>
      </c>
      <c r="G89" s="68" t="s">
        <v>264</v>
      </c>
      <c r="H89" s="67">
        <v>13700000</v>
      </c>
      <c r="I89" s="67">
        <v>23833000</v>
      </c>
      <c r="J89" s="67">
        <v>23833000</v>
      </c>
      <c r="K89" s="67">
        <v>23833000</v>
      </c>
      <c r="L89" s="67"/>
      <c r="M89" s="67">
        <v>0</v>
      </c>
      <c r="N89" s="15">
        <v>0</v>
      </c>
      <c r="O89" s="15"/>
      <c r="P89" s="15"/>
      <c r="Q89" s="15"/>
      <c r="R89" s="67"/>
      <c r="S89" s="67">
        <v>0</v>
      </c>
      <c r="T89" s="124"/>
      <c r="U89" s="15">
        <v>0</v>
      </c>
      <c r="V89" s="15"/>
      <c r="W89" s="15"/>
      <c r="X89" s="15"/>
      <c r="Y89" s="67"/>
      <c r="Z89" s="67">
        <v>0</v>
      </c>
      <c r="AA89" s="72"/>
      <c r="AB89" s="132">
        <f t="shared" si="47"/>
        <v>13700000</v>
      </c>
      <c r="AC89" s="132">
        <f t="shared" si="47"/>
        <v>23833000</v>
      </c>
      <c r="AD89" s="132">
        <f t="shared" si="47"/>
        <v>23833000</v>
      </c>
      <c r="AE89" s="132">
        <f t="shared" si="47"/>
        <v>23833000</v>
      </c>
      <c r="AF89" s="132">
        <f t="shared" si="47"/>
        <v>0</v>
      </c>
      <c r="AG89" s="132">
        <f t="shared" si="47"/>
        <v>0</v>
      </c>
      <c r="AH89" s="603"/>
    </row>
    <row r="90" spans="1:34" ht="25.5">
      <c r="A90" s="483"/>
      <c r="B90" s="483"/>
      <c r="C90" s="146" t="s">
        <v>32</v>
      </c>
      <c r="D90" s="147"/>
      <c r="E90" s="147"/>
      <c r="F90" s="146"/>
      <c r="G90" s="6" t="s">
        <v>33</v>
      </c>
      <c r="H90" s="15">
        <f aca="true" t="shared" si="48" ref="H90:Q90">H91+H95+H97</f>
        <v>92300000</v>
      </c>
      <c r="I90" s="15">
        <f t="shared" si="48"/>
        <v>522554942</v>
      </c>
      <c r="J90" s="15">
        <f t="shared" si="48"/>
        <v>522554942</v>
      </c>
      <c r="K90" s="15">
        <f t="shared" si="48"/>
        <v>522554942</v>
      </c>
      <c r="L90" s="15"/>
      <c r="M90" s="15">
        <v>0</v>
      </c>
      <c r="N90" s="15">
        <f t="shared" si="48"/>
        <v>1109210400</v>
      </c>
      <c r="O90" s="15">
        <f t="shared" si="48"/>
        <v>1681021804.05</v>
      </c>
      <c r="P90" s="15">
        <f t="shared" si="48"/>
        <v>1537390211</v>
      </c>
      <c r="Q90" s="15">
        <f t="shared" si="48"/>
        <v>1537390211</v>
      </c>
      <c r="R90" s="15"/>
      <c r="S90" s="15">
        <v>0</v>
      </c>
      <c r="T90" s="15"/>
      <c r="U90" s="15">
        <f>U91+U95+U97</f>
        <v>0</v>
      </c>
      <c r="V90" s="15"/>
      <c r="W90" s="15"/>
      <c r="X90" s="15"/>
      <c r="Y90" s="15"/>
      <c r="Z90" s="15">
        <v>0</v>
      </c>
      <c r="AA90" s="28"/>
      <c r="AB90" s="131">
        <f t="shared" si="47"/>
        <v>1201510400</v>
      </c>
      <c r="AC90" s="131">
        <f t="shared" si="47"/>
        <v>2203576746.05</v>
      </c>
      <c r="AD90" s="131">
        <f t="shared" si="47"/>
        <v>2059945153</v>
      </c>
      <c r="AE90" s="131">
        <f t="shared" si="47"/>
        <v>2059945153</v>
      </c>
      <c r="AF90" s="131">
        <f t="shared" si="47"/>
        <v>0</v>
      </c>
      <c r="AG90" s="131">
        <f t="shared" si="47"/>
        <v>0</v>
      </c>
      <c r="AH90" s="603"/>
    </row>
    <row r="91" spans="1:34" ht="25.5">
      <c r="A91" s="483"/>
      <c r="B91" s="483"/>
      <c r="C91" s="537"/>
      <c r="D91" s="146" t="s">
        <v>265</v>
      </c>
      <c r="E91" s="34"/>
      <c r="F91" s="31"/>
      <c r="G91" s="6" t="s">
        <v>266</v>
      </c>
      <c r="H91" s="15">
        <f aca="true" t="shared" si="49" ref="H91:Q91">H92</f>
        <v>64800000</v>
      </c>
      <c r="I91" s="15">
        <f t="shared" si="49"/>
        <v>510654942</v>
      </c>
      <c r="J91" s="15">
        <f t="shared" si="49"/>
        <v>510654942</v>
      </c>
      <c r="K91" s="15">
        <f t="shared" si="49"/>
        <v>510654942</v>
      </c>
      <c r="L91" s="15"/>
      <c r="M91" s="15">
        <v>0</v>
      </c>
      <c r="N91" s="15">
        <f t="shared" si="49"/>
        <v>773245600</v>
      </c>
      <c r="O91" s="15">
        <f t="shared" si="49"/>
        <v>1011928854.68</v>
      </c>
      <c r="P91" s="15">
        <f t="shared" si="49"/>
        <v>991737485</v>
      </c>
      <c r="Q91" s="15">
        <f t="shared" si="49"/>
        <v>991737485</v>
      </c>
      <c r="R91" s="15"/>
      <c r="S91" s="15">
        <v>0</v>
      </c>
      <c r="T91" s="15"/>
      <c r="U91" s="15">
        <f>U92</f>
        <v>0</v>
      </c>
      <c r="V91" s="15"/>
      <c r="W91" s="15"/>
      <c r="X91" s="15"/>
      <c r="Y91" s="15"/>
      <c r="Z91" s="15">
        <v>0</v>
      </c>
      <c r="AA91" s="28"/>
      <c r="AB91" s="131">
        <f t="shared" si="47"/>
        <v>838045600</v>
      </c>
      <c r="AC91" s="131">
        <f t="shared" si="47"/>
        <v>1522583796.6799998</v>
      </c>
      <c r="AD91" s="131">
        <f t="shared" si="47"/>
        <v>1502392427</v>
      </c>
      <c r="AE91" s="131">
        <f t="shared" si="47"/>
        <v>1502392427</v>
      </c>
      <c r="AF91" s="131">
        <f t="shared" si="47"/>
        <v>0</v>
      </c>
      <c r="AG91" s="131">
        <f t="shared" si="47"/>
        <v>0</v>
      </c>
      <c r="AH91" s="603"/>
    </row>
    <row r="92" spans="1:34" ht="15" customHeight="1">
      <c r="A92" s="483"/>
      <c r="B92" s="483"/>
      <c r="C92" s="538"/>
      <c r="D92" s="537"/>
      <c r="E92" s="34" t="s">
        <v>267</v>
      </c>
      <c r="F92" s="466" t="s">
        <v>876</v>
      </c>
      <c r="G92" s="488" t="s">
        <v>268</v>
      </c>
      <c r="H92" s="490">
        <v>64800000</v>
      </c>
      <c r="I92" s="490">
        <v>510654942</v>
      </c>
      <c r="J92" s="490">
        <v>510654942</v>
      </c>
      <c r="K92" s="490">
        <v>510654942</v>
      </c>
      <c r="L92" s="490"/>
      <c r="M92" s="490">
        <v>0</v>
      </c>
      <c r="N92" s="490">
        <v>773245600</v>
      </c>
      <c r="O92" s="490">
        <v>1011928854.68</v>
      </c>
      <c r="P92" s="490">
        <v>991737485</v>
      </c>
      <c r="Q92" s="490">
        <v>991737485</v>
      </c>
      <c r="R92" s="490"/>
      <c r="S92" s="490">
        <v>0</v>
      </c>
      <c r="T92" s="490" t="s">
        <v>31</v>
      </c>
      <c r="U92" s="490">
        <v>0</v>
      </c>
      <c r="V92" s="490"/>
      <c r="W92" s="490"/>
      <c r="X92" s="490"/>
      <c r="Y92" s="490"/>
      <c r="Z92" s="490">
        <v>0</v>
      </c>
      <c r="AA92" s="490"/>
      <c r="AB92" s="493">
        <f t="shared" si="47"/>
        <v>838045600</v>
      </c>
      <c r="AC92" s="493">
        <f t="shared" si="47"/>
        <v>1522583796.6799998</v>
      </c>
      <c r="AD92" s="493">
        <f t="shared" si="47"/>
        <v>1502392427</v>
      </c>
      <c r="AE92" s="493">
        <f t="shared" si="47"/>
        <v>1502392427</v>
      </c>
      <c r="AF92" s="493">
        <f t="shared" si="47"/>
        <v>0</v>
      </c>
      <c r="AG92" s="493">
        <f t="shared" si="47"/>
        <v>0</v>
      </c>
      <c r="AH92" s="603"/>
    </row>
    <row r="93" spans="1:34" ht="12.75">
      <c r="A93" s="483"/>
      <c r="B93" s="483"/>
      <c r="C93" s="538"/>
      <c r="D93" s="538"/>
      <c r="E93" s="34" t="s">
        <v>269</v>
      </c>
      <c r="F93" s="467"/>
      <c r="G93" s="489"/>
      <c r="H93" s="491"/>
      <c r="I93" s="491"/>
      <c r="J93" s="491"/>
      <c r="K93" s="491"/>
      <c r="L93" s="491"/>
      <c r="M93" s="491"/>
      <c r="N93" s="491"/>
      <c r="O93" s="491"/>
      <c r="P93" s="491"/>
      <c r="Q93" s="491"/>
      <c r="R93" s="491"/>
      <c r="S93" s="491"/>
      <c r="T93" s="491"/>
      <c r="U93" s="491"/>
      <c r="V93" s="491"/>
      <c r="W93" s="491"/>
      <c r="X93" s="491"/>
      <c r="Y93" s="491"/>
      <c r="Z93" s="491"/>
      <c r="AA93" s="491"/>
      <c r="AB93" s="494"/>
      <c r="AC93" s="494"/>
      <c r="AD93" s="494"/>
      <c r="AE93" s="494"/>
      <c r="AF93" s="494"/>
      <c r="AG93" s="494"/>
      <c r="AH93" s="603"/>
    </row>
    <row r="94" spans="1:34" ht="12.75">
      <c r="A94" s="483"/>
      <c r="B94" s="483"/>
      <c r="C94" s="538"/>
      <c r="D94" s="539"/>
      <c r="E94" s="34" t="s">
        <v>270</v>
      </c>
      <c r="F94" s="468"/>
      <c r="G94" s="524"/>
      <c r="H94" s="492"/>
      <c r="I94" s="492"/>
      <c r="J94" s="492"/>
      <c r="K94" s="492"/>
      <c r="L94" s="492"/>
      <c r="M94" s="492"/>
      <c r="N94" s="492"/>
      <c r="O94" s="492"/>
      <c r="P94" s="492"/>
      <c r="Q94" s="492"/>
      <c r="R94" s="492"/>
      <c r="S94" s="492"/>
      <c r="T94" s="492"/>
      <c r="U94" s="492"/>
      <c r="V94" s="492"/>
      <c r="W94" s="492"/>
      <c r="X94" s="492"/>
      <c r="Y94" s="492"/>
      <c r="Z94" s="492"/>
      <c r="AA94" s="492"/>
      <c r="AB94" s="495"/>
      <c r="AC94" s="495"/>
      <c r="AD94" s="495"/>
      <c r="AE94" s="495"/>
      <c r="AF94" s="495"/>
      <c r="AG94" s="495"/>
      <c r="AH94" s="603"/>
    </row>
    <row r="95" spans="1:34" ht="20.25" customHeight="1">
      <c r="A95" s="483"/>
      <c r="B95" s="483"/>
      <c r="C95" s="538"/>
      <c r="D95" s="146" t="s">
        <v>271</v>
      </c>
      <c r="E95" s="150"/>
      <c r="F95" s="27"/>
      <c r="G95" s="6" t="s">
        <v>272</v>
      </c>
      <c r="H95" s="15">
        <f aca="true" t="shared" si="50" ref="H95:Q95">H96</f>
        <v>13750000</v>
      </c>
      <c r="I95" s="15">
        <f t="shared" si="50"/>
        <v>11900000</v>
      </c>
      <c r="J95" s="15">
        <f t="shared" si="50"/>
        <v>11900000</v>
      </c>
      <c r="K95" s="15">
        <f t="shared" si="50"/>
        <v>11900000</v>
      </c>
      <c r="L95" s="15"/>
      <c r="M95" s="15">
        <v>0</v>
      </c>
      <c r="N95" s="15">
        <f t="shared" si="50"/>
        <v>212719200</v>
      </c>
      <c r="O95" s="15">
        <f t="shared" si="50"/>
        <v>417258413.34</v>
      </c>
      <c r="P95" s="15">
        <f t="shared" si="50"/>
        <v>415673333</v>
      </c>
      <c r="Q95" s="15">
        <f t="shared" si="50"/>
        <v>415673333</v>
      </c>
      <c r="R95" s="15"/>
      <c r="S95" s="15">
        <v>0</v>
      </c>
      <c r="T95" s="31"/>
      <c r="U95" s="15">
        <f>U96</f>
        <v>0</v>
      </c>
      <c r="V95" s="15">
        <f>V96</f>
        <v>0</v>
      </c>
      <c r="W95" s="15">
        <f>W96</f>
        <v>0</v>
      </c>
      <c r="X95" s="15">
        <f>X96</f>
        <v>0</v>
      </c>
      <c r="Y95" s="15"/>
      <c r="Z95" s="15">
        <v>0</v>
      </c>
      <c r="AA95" s="28"/>
      <c r="AB95" s="131">
        <f aca="true" t="shared" si="51" ref="AB95:AG98">H95+N95+U95</f>
        <v>226469200</v>
      </c>
      <c r="AC95" s="131">
        <f t="shared" si="51"/>
        <v>429158413.34</v>
      </c>
      <c r="AD95" s="131">
        <f t="shared" si="51"/>
        <v>427573333</v>
      </c>
      <c r="AE95" s="131">
        <f t="shared" si="51"/>
        <v>427573333</v>
      </c>
      <c r="AF95" s="131">
        <f t="shared" si="51"/>
        <v>0</v>
      </c>
      <c r="AG95" s="131">
        <f t="shared" si="51"/>
        <v>0</v>
      </c>
      <c r="AH95" s="603"/>
    </row>
    <row r="96" spans="1:34" ht="41.25" customHeight="1">
      <c r="A96" s="483"/>
      <c r="B96" s="483"/>
      <c r="C96" s="538"/>
      <c r="D96" s="149"/>
      <c r="E96" s="34" t="s">
        <v>273</v>
      </c>
      <c r="F96" s="27" t="s">
        <v>877</v>
      </c>
      <c r="G96" s="68" t="s">
        <v>274</v>
      </c>
      <c r="H96" s="67">
        <v>13750000</v>
      </c>
      <c r="I96" s="67">
        <v>11900000</v>
      </c>
      <c r="J96" s="67">
        <v>11900000</v>
      </c>
      <c r="K96" s="67">
        <v>11900000</v>
      </c>
      <c r="L96" s="67"/>
      <c r="M96" s="67">
        <v>0</v>
      </c>
      <c r="N96" s="67">
        <v>212719200</v>
      </c>
      <c r="O96" s="67">
        <v>417258413.34</v>
      </c>
      <c r="P96" s="67">
        <v>415673333</v>
      </c>
      <c r="Q96" s="67">
        <v>415673333</v>
      </c>
      <c r="R96" s="67"/>
      <c r="S96" s="67">
        <v>0</v>
      </c>
      <c r="T96" s="69" t="s">
        <v>1080</v>
      </c>
      <c r="U96" s="15">
        <v>0</v>
      </c>
      <c r="V96" s="67"/>
      <c r="W96" s="67"/>
      <c r="X96" s="67"/>
      <c r="Y96" s="67"/>
      <c r="Z96" s="67">
        <v>0</v>
      </c>
      <c r="AA96" s="72"/>
      <c r="AB96" s="132">
        <f t="shared" si="51"/>
        <v>226469200</v>
      </c>
      <c r="AC96" s="132">
        <f t="shared" si="51"/>
        <v>429158413.34</v>
      </c>
      <c r="AD96" s="132">
        <f t="shared" si="51"/>
        <v>427573333</v>
      </c>
      <c r="AE96" s="132">
        <f t="shared" si="51"/>
        <v>427573333</v>
      </c>
      <c r="AF96" s="132">
        <f t="shared" si="51"/>
        <v>0</v>
      </c>
      <c r="AG96" s="132">
        <f t="shared" si="51"/>
        <v>0</v>
      </c>
      <c r="AH96" s="603"/>
    </row>
    <row r="97" spans="1:34" ht="44.25" customHeight="1">
      <c r="A97" s="483"/>
      <c r="B97" s="483"/>
      <c r="C97" s="538"/>
      <c r="D97" s="122" t="s">
        <v>275</v>
      </c>
      <c r="E97" s="34"/>
      <c r="F97" s="31"/>
      <c r="G97" s="33" t="s">
        <v>276</v>
      </c>
      <c r="H97" s="15">
        <f aca="true" t="shared" si="52" ref="H97:Q97">H98</f>
        <v>13750000</v>
      </c>
      <c r="I97" s="15">
        <f t="shared" si="52"/>
        <v>0</v>
      </c>
      <c r="J97" s="15">
        <f t="shared" si="52"/>
        <v>0</v>
      </c>
      <c r="K97" s="15">
        <f t="shared" si="52"/>
        <v>0</v>
      </c>
      <c r="L97" s="15"/>
      <c r="M97" s="15">
        <v>0</v>
      </c>
      <c r="N97" s="15">
        <f t="shared" si="52"/>
        <v>123245600</v>
      </c>
      <c r="O97" s="15">
        <f t="shared" si="52"/>
        <v>251834536.03</v>
      </c>
      <c r="P97" s="15">
        <f t="shared" si="52"/>
        <v>129979393</v>
      </c>
      <c r="Q97" s="15">
        <f t="shared" si="52"/>
        <v>129979393</v>
      </c>
      <c r="R97" s="15"/>
      <c r="S97" s="15">
        <v>0</v>
      </c>
      <c r="T97" s="31"/>
      <c r="U97" s="15">
        <f>U98</f>
        <v>0</v>
      </c>
      <c r="V97" s="15"/>
      <c r="W97" s="15"/>
      <c r="X97" s="15"/>
      <c r="Y97" s="15"/>
      <c r="Z97" s="15">
        <v>0</v>
      </c>
      <c r="AA97" s="28"/>
      <c r="AB97" s="131">
        <f t="shared" si="51"/>
        <v>136995600</v>
      </c>
      <c r="AC97" s="131">
        <f t="shared" si="51"/>
        <v>251834536.03</v>
      </c>
      <c r="AD97" s="131">
        <f t="shared" si="51"/>
        <v>129979393</v>
      </c>
      <c r="AE97" s="131">
        <f t="shared" si="51"/>
        <v>129979393</v>
      </c>
      <c r="AF97" s="131">
        <f t="shared" si="51"/>
        <v>0</v>
      </c>
      <c r="AG97" s="131">
        <f t="shared" si="51"/>
        <v>0</v>
      </c>
      <c r="AH97" s="603"/>
    </row>
    <row r="98" spans="1:34" ht="15" customHeight="1">
      <c r="A98" s="483"/>
      <c r="B98" s="483"/>
      <c r="C98" s="538"/>
      <c r="D98" s="537"/>
      <c r="E98" s="34" t="s">
        <v>277</v>
      </c>
      <c r="F98" s="466" t="s">
        <v>878</v>
      </c>
      <c r="G98" s="488" t="s">
        <v>278</v>
      </c>
      <c r="H98" s="490">
        <v>13750000</v>
      </c>
      <c r="I98" s="490"/>
      <c r="J98" s="490"/>
      <c r="K98" s="490"/>
      <c r="L98" s="490"/>
      <c r="M98" s="490">
        <v>0</v>
      </c>
      <c r="N98" s="490">
        <v>123245600</v>
      </c>
      <c r="O98" s="490">
        <v>251834536.03</v>
      </c>
      <c r="P98" s="490">
        <v>129979393</v>
      </c>
      <c r="Q98" s="490">
        <v>129979393</v>
      </c>
      <c r="R98" s="490"/>
      <c r="S98" s="490">
        <v>0</v>
      </c>
      <c r="T98" s="490" t="s">
        <v>31</v>
      </c>
      <c r="U98" s="490">
        <v>0</v>
      </c>
      <c r="V98" s="490"/>
      <c r="W98" s="490"/>
      <c r="X98" s="490"/>
      <c r="Y98" s="490"/>
      <c r="Z98" s="490">
        <v>0</v>
      </c>
      <c r="AA98" s="490"/>
      <c r="AB98" s="493">
        <f t="shared" si="51"/>
        <v>136995600</v>
      </c>
      <c r="AC98" s="493">
        <f t="shared" si="51"/>
        <v>251834536.03</v>
      </c>
      <c r="AD98" s="493">
        <f t="shared" si="51"/>
        <v>129979393</v>
      </c>
      <c r="AE98" s="493">
        <f t="shared" si="51"/>
        <v>129979393</v>
      </c>
      <c r="AF98" s="493">
        <f t="shared" si="51"/>
        <v>0</v>
      </c>
      <c r="AG98" s="493">
        <f t="shared" si="51"/>
        <v>0</v>
      </c>
      <c r="AH98" s="603"/>
    </row>
    <row r="99" spans="1:34" ht="12.75">
      <c r="A99" s="483"/>
      <c r="B99" s="483"/>
      <c r="C99" s="538"/>
      <c r="D99" s="538"/>
      <c r="E99" s="34" t="s">
        <v>279</v>
      </c>
      <c r="F99" s="467"/>
      <c r="G99" s="489"/>
      <c r="H99" s="491"/>
      <c r="I99" s="491"/>
      <c r="J99" s="491"/>
      <c r="K99" s="491"/>
      <c r="L99" s="491"/>
      <c r="M99" s="491"/>
      <c r="N99" s="491"/>
      <c r="O99" s="491"/>
      <c r="P99" s="491"/>
      <c r="Q99" s="491"/>
      <c r="R99" s="491"/>
      <c r="S99" s="491"/>
      <c r="T99" s="491"/>
      <c r="U99" s="491"/>
      <c r="V99" s="491"/>
      <c r="W99" s="491"/>
      <c r="X99" s="491"/>
      <c r="Y99" s="491"/>
      <c r="Z99" s="491"/>
      <c r="AA99" s="491"/>
      <c r="AB99" s="494"/>
      <c r="AC99" s="494"/>
      <c r="AD99" s="494"/>
      <c r="AE99" s="494"/>
      <c r="AF99" s="494"/>
      <c r="AG99" s="494"/>
      <c r="AH99" s="603"/>
    </row>
    <row r="100" spans="1:34" ht="12.75">
      <c r="A100" s="483"/>
      <c r="B100" s="483"/>
      <c r="C100" s="539"/>
      <c r="D100" s="539"/>
      <c r="E100" s="34" t="s">
        <v>280</v>
      </c>
      <c r="F100" s="468"/>
      <c r="G100" s="524"/>
      <c r="H100" s="492"/>
      <c r="I100" s="492"/>
      <c r="J100" s="492"/>
      <c r="K100" s="492"/>
      <c r="L100" s="492"/>
      <c r="M100" s="492"/>
      <c r="N100" s="492"/>
      <c r="O100" s="492"/>
      <c r="P100" s="492"/>
      <c r="Q100" s="492"/>
      <c r="R100" s="492"/>
      <c r="S100" s="492"/>
      <c r="T100" s="492"/>
      <c r="U100" s="492"/>
      <c r="V100" s="492"/>
      <c r="W100" s="492"/>
      <c r="X100" s="492"/>
      <c r="Y100" s="492"/>
      <c r="Z100" s="492"/>
      <c r="AA100" s="492"/>
      <c r="AB100" s="495"/>
      <c r="AC100" s="495"/>
      <c r="AD100" s="495"/>
      <c r="AE100" s="495"/>
      <c r="AF100" s="495"/>
      <c r="AG100" s="495"/>
      <c r="AH100" s="603"/>
    </row>
    <row r="101" spans="1:34" ht="40.5" customHeight="1">
      <c r="A101" s="483"/>
      <c r="B101" s="483"/>
      <c r="C101" s="146" t="s">
        <v>29</v>
      </c>
      <c r="D101" s="147"/>
      <c r="E101" s="147"/>
      <c r="F101" s="146"/>
      <c r="G101" s="6" t="s">
        <v>30</v>
      </c>
      <c r="H101" s="15">
        <f aca="true" t="shared" si="53" ref="H101:Q101">H102+H105</f>
        <v>29300000</v>
      </c>
      <c r="I101" s="15">
        <f t="shared" si="53"/>
        <v>76193299</v>
      </c>
      <c r="J101" s="15">
        <f t="shared" si="53"/>
        <v>76193299</v>
      </c>
      <c r="K101" s="15">
        <f t="shared" si="53"/>
        <v>76193299</v>
      </c>
      <c r="L101" s="15"/>
      <c r="M101" s="15">
        <v>0</v>
      </c>
      <c r="N101" s="15">
        <f t="shared" si="53"/>
        <v>123245600</v>
      </c>
      <c r="O101" s="15">
        <f t="shared" si="53"/>
        <v>509185761.03</v>
      </c>
      <c r="P101" s="15">
        <f t="shared" si="53"/>
        <v>0</v>
      </c>
      <c r="Q101" s="15">
        <f t="shared" si="53"/>
        <v>0</v>
      </c>
      <c r="R101" s="15"/>
      <c r="S101" s="15">
        <v>0</v>
      </c>
      <c r="T101" s="15"/>
      <c r="U101" s="15">
        <f>U102+U105</f>
        <v>0</v>
      </c>
      <c r="V101" s="15"/>
      <c r="W101" s="15"/>
      <c r="X101" s="15"/>
      <c r="Y101" s="15"/>
      <c r="Z101" s="15">
        <v>0</v>
      </c>
      <c r="AA101" s="15"/>
      <c r="AB101" s="131">
        <f aca="true" t="shared" si="54" ref="AB101:AG103">H101+N101+U101</f>
        <v>152545600</v>
      </c>
      <c r="AC101" s="131">
        <f t="shared" si="54"/>
        <v>585379060.03</v>
      </c>
      <c r="AD101" s="131">
        <f t="shared" si="54"/>
        <v>76193299</v>
      </c>
      <c r="AE101" s="131">
        <f t="shared" si="54"/>
        <v>76193299</v>
      </c>
      <c r="AF101" s="131">
        <f t="shared" si="54"/>
        <v>0</v>
      </c>
      <c r="AG101" s="131">
        <f t="shared" si="54"/>
        <v>0</v>
      </c>
      <c r="AH101" s="603"/>
    </row>
    <row r="102" spans="1:34" ht="28.5" customHeight="1">
      <c r="A102" s="483"/>
      <c r="B102" s="483"/>
      <c r="C102" s="537"/>
      <c r="D102" s="146" t="s">
        <v>281</v>
      </c>
      <c r="E102" s="34"/>
      <c r="F102" s="31"/>
      <c r="G102" s="6" t="s">
        <v>282</v>
      </c>
      <c r="H102" s="15">
        <f aca="true" t="shared" si="55" ref="H102:Q102">H103</f>
        <v>15000000</v>
      </c>
      <c r="I102" s="15">
        <f t="shared" si="55"/>
        <v>34753266</v>
      </c>
      <c r="J102" s="15">
        <f t="shared" si="55"/>
        <v>34753266</v>
      </c>
      <c r="K102" s="15">
        <f t="shared" si="55"/>
        <v>34753266</v>
      </c>
      <c r="L102" s="15"/>
      <c r="M102" s="15">
        <v>0</v>
      </c>
      <c r="N102" s="15">
        <f t="shared" si="55"/>
        <v>0</v>
      </c>
      <c r="O102" s="15">
        <f t="shared" si="55"/>
        <v>0</v>
      </c>
      <c r="P102" s="15">
        <f t="shared" si="55"/>
        <v>0</v>
      </c>
      <c r="Q102" s="15">
        <f t="shared" si="55"/>
        <v>0</v>
      </c>
      <c r="R102" s="15"/>
      <c r="S102" s="15">
        <v>0</v>
      </c>
      <c r="T102" s="15"/>
      <c r="U102" s="15">
        <f>U103</f>
        <v>0</v>
      </c>
      <c r="V102" s="15"/>
      <c r="W102" s="15"/>
      <c r="X102" s="15"/>
      <c r="Y102" s="15"/>
      <c r="Z102" s="15">
        <v>0</v>
      </c>
      <c r="AA102" s="15"/>
      <c r="AB102" s="131">
        <f t="shared" si="54"/>
        <v>15000000</v>
      </c>
      <c r="AC102" s="131">
        <f t="shared" si="54"/>
        <v>34753266</v>
      </c>
      <c r="AD102" s="131">
        <f t="shared" si="54"/>
        <v>34753266</v>
      </c>
      <c r="AE102" s="131">
        <f t="shared" si="54"/>
        <v>34753266</v>
      </c>
      <c r="AF102" s="131">
        <f t="shared" si="54"/>
        <v>0</v>
      </c>
      <c r="AG102" s="131">
        <f t="shared" si="54"/>
        <v>0</v>
      </c>
      <c r="AH102" s="603"/>
    </row>
    <row r="103" spans="1:34" ht="19.5" customHeight="1">
      <c r="A103" s="483"/>
      <c r="B103" s="483"/>
      <c r="C103" s="538"/>
      <c r="D103" s="537"/>
      <c r="E103" s="34" t="s">
        <v>283</v>
      </c>
      <c r="F103" s="541" t="s">
        <v>879</v>
      </c>
      <c r="G103" s="488" t="s">
        <v>284</v>
      </c>
      <c r="H103" s="490">
        <v>15000000</v>
      </c>
      <c r="I103" s="490">
        <v>34753266</v>
      </c>
      <c r="J103" s="490">
        <v>34753266</v>
      </c>
      <c r="K103" s="490">
        <v>34753266</v>
      </c>
      <c r="L103" s="490"/>
      <c r="M103" s="490">
        <v>0</v>
      </c>
      <c r="N103" s="561"/>
      <c r="O103" s="561"/>
      <c r="P103" s="561"/>
      <c r="Q103" s="561"/>
      <c r="R103" s="490"/>
      <c r="S103" s="490">
        <v>0</v>
      </c>
      <c r="T103" s="490"/>
      <c r="U103" s="490"/>
      <c r="V103" s="490"/>
      <c r="W103" s="490"/>
      <c r="X103" s="490"/>
      <c r="Y103" s="490"/>
      <c r="Z103" s="490">
        <v>0</v>
      </c>
      <c r="AA103" s="490"/>
      <c r="AB103" s="504">
        <f t="shared" si="54"/>
        <v>15000000</v>
      </c>
      <c r="AC103" s="504">
        <f t="shared" si="54"/>
        <v>34753266</v>
      </c>
      <c r="AD103" s="504">
        <f t="shared" si="54"/>
        <v>34753266</v>
      </c>
      <c r="AE103" s="504">
        <f t="shared" si="54"/>
        <v>34753266</v>
      </c>
      <c r="AF103" s="504">
        <f t="shared" si="54"/>
        <v>0</v>
      </c>
      <c r="AG103" s="504">
        <f t="shared" si="54"/>
        <v>0</v>
      </c>
      <c r="AH103" s="603"/>
    </row>
    <row r="104" spans="1:34" ht="12.75">
      <c r="A104" s="483"/>
      <c r="B104" s="483"/>
      <c r="C104" s="538"/>
      <c r="D104" s="539"/>
      <c r="E104" s="34" t="s">
        <v>285</v>
      </c>
      <c r="F104" s="542"/>
      <c r="G104" s="524"/>
      <c r="H104" s="492"/>
      <c r="I104" s="492"/>
      <c r="J104" s="492"/>
      <c r="K104" s="492"/>
      <c r="L104" s="492"/>
      <c r="M104" s="492"/>
      <c r="N104" s="563"/>
      <c r="O104" s="563"/>
      <c r="P104" s="563"/>
      <c r="Q104" s="563"/>
      <c r="R104" s="492"/>
      <c r="S104" s="492"/>
      <c r="T104" s="492"/>
      <c r="U104" s="492"/>
      <c r="V104" s="492"/>
      <c r="W104" s="492"/>
      <c r="X104" s="492"/>
      <c r="Y104" s="492"/>
      <c r="Z104" s="492"/>
      <c r="AA104" s="492"/>
      <c r="AB104" s="505"/>
      <c r="AC104" s="505"/>
      <c r="AD104" s="505"/>
      <c r="AE104" s="505"/>
      <c r="AF104" s="505"/>
      <c r="AG104" s="505"/>
      <c r="AH104" s="603"/>
    </row>
    <row r="105" spans="1:34" ht="45.75" customHeight="1">
      <c r="A105" s="483"/>
      <c r="B105" s="483"/>
      <c r="C105" s="538"/>
      <c r="D105" s="151" t="s">
        <v>286</v>
      </c>
      <c r="E105" s="34"/>
      <c r="F105" s="31"/>
      <c r="G105" s="6" t="s">
        <v>287</v>
      </c>
      <c r="H105" s="15">
        <f aca="true" t="shared" si="56" ref="H105:Q105">H106</f>
        <v>14300000</v>
      </c>
      <c r="I105" s="15">
        <f t="shared" si="56"/>
        <v>41440033</v>
      </c>
      <c r="J105" s="15">
        <f t="shared" si="56"/>
        <v>41440033</v>
      </c>
      <c r="K105" s="15">
        <f t="shared" si="56"/>
        <v>41440033</v>
      </c>
      <c r="L105" s="15"/>
      <c r="M105" s="15">
        <v>0</v>
      </c>
      <c r="N105" s="15">
        <f t="shared" si="56"/>
        <v>123245600</v>
      </c>
      <c r="O105" s="15">
        <f t="shared" si="56"/>
        <v>509185761.03</v>
      </c>
      <c r="P105" s="15">
        <f t="shared" si="56"/>
        <v>0</v>
      </c>
      <c r="Q105" s="15">
        <f t="shared" si="56"/>
        <v>0</v>
      </c>
      <c r="R105" s="15"/>
      <c r="S105" s="15">
        <v>0</v>
      </c>
      <c r="T105" s="15"/>
      <c r="U105" s="15">
        <f>U106</f>
        <v>0</v>
      </c>
      <c r="V105" s="15"/>
      <c r="W105" s="15"/>
      <c r="X105" s="15"/>
      <c r="Y105" s="15"/>
      <c r="Z105" s="15">
        <v>0</v>
      </c>
      <c r="AA105" s="15"/>
      <c r="AB105" s="107">
        <f aca="true" t="shared" si="57" ref="AB105:AG109">H105+N105+U105</f>
        <v>137545600</v>
      </c>
      <c r="AC105" s="107">
        <f t="shared" si="57"/>
        <v>550625794.03</v>
      </c>
      <c r="AD105" s="107">
        <f t="shared" si="57"/>
        <v>41440033</v>
      </c>
      <c r="AE105" s="107">
        <f t="shared" si="57"/>
        <v>41440033</v>
      </c>
      <c r="AF105" s="107">
        <f t="shared" si="57"/>
        <v>0</v>
      </c>
      <c r="AG105" s="107">
        <f t="shared" si="57"/>
        <v>0</v>
      </c>
      <c r="AH105" s="603"/>
    </row>
    <row r="106" spans="1:34" ht="33" customHeight="1">
      <c r="A106" s="483"/>
      <c r="B106" s="483"/>
      <c r="C106" s="539"/>
      <c r="D106" s="151"/>
      <c r="E106" s="34" t="s">
        <v>288</v>
      </c>
      <c r="F106" s="31" t="s">
        <v>880</v>
      </c>
      <c r="G106" s="68" t="s">
        <v>289</v>
      </c>
      <c r="H106" s="67">
        <v>14300000</v>
      </c>
      <c r="I106" s="67">
        <v>41440033</v>
      </c>
      <c r="J106" s="67">
        <v>41440033</v>
      </c>
      <c r="K106" s="67">
        <v>41440033</v>
      </c>
      <c r="L106" s="67"/>
      <c r="M106" s="67">
        <v>0</v>
      </c>
      <c r="N106" s="14">
        <v>123245600</v>
      </c>
      <c r="O106" s="14">
        <v>509185761.03</v>
      </c>
      <c r="P106" s="14">
        <v>0</v>
      </c>
      <c r="Q106" s="14">
        <v>0</v>
      </c>
      <c r="R106" s="67"/>
      <c r="S106" s="67">
        <v>0</v>
      </c>
      <c r="T106" s="69" t="s">
        <v>31</v>
      </c>
      <c r="U106" s="15">
        <v>0</v>
      </c>
      <c r="V106" s="15"/>
      <c r="W106" s="15"/>
      <c r="X106" s="15"/>
      <c r="Y106" s="67"/>
      <c r="Z106" s="67">
        <v>0</v>
      </c>
      <c r="AA106" s="72"/>
      <c r="AB106" s="132">
        <f t="shared" si="57"/>
        <v>137545600</v>
      </c>
      <c r="AC106" s="132">
        <f t="shared" si="57"/>
        <v>550625794.03</v>
      </c>
      <c r="AD106" s="132">
        <f t="shared" si="57"/>
        <v>41440033</v>
      </c>
      <c r="AE106" s="132">
        <f t="shared" si="57"/>
        <v>41440033</v>
      </c>
      <c r="AF106" s="132">
        <f t="shared" si="57"/>
        <v>0</v>
      </c>
      <c r="AG106" s="132">
        <f t="shared" si="57"/>
        <v>0</v>
      </c>
      <c r="AH106" s="603"/>
    </row>
    <row r="107" spans="1:34" ht="48" customHeight="1">
      <c r="A107" s="483"/>
      <c r="B107" s="483"/>
      <c r="C107" s="146" t="s">
        <v>27</v>
      </c>
      <c r="D107" s="147"/>
      <c r="E107" s="147"/>
      <c r="F107" s="146"/>
      <c r="G107" s="6" t="s">
        <v>28</v>
      </c>
      <c r="H107" s="15">
        <f aca="true" t="shared" si="58" ref="H107:Q107">H108+H112</f>
        <v>15000000</v>
      </c>
      <c r="I107" s="15">
        <f t="shared" si="58"/>
        <v>48779998</v>
      </c>
      <c r="J107" s="15">
        <f t="shared" si="58"/>
        <v>48779665</v>
      </c>
      <c r="K107" s="15">
        <f t="shared" si="58"/>
        <v>48779665</v>
      </c>
      <c r="L107" s="15"/>
      <c r="M107" s="15">
        <v>0</v>
      </c>
      <c r="N107" s="16">
        <f t="shared" si="58"/>
        <v>211178443</v>
      </c>
      <c r="O107" s="16">
        <f t="shared" si="58"/>
        <v>501136143.1</v>
      </c>
      <c r="P107" s="16">
        <f t="shared" si="58"/>
        <v>431231000</v>
      </c>
      <c r="Q107" s="16">
        <f t="shared" si="58"/>
        <v>431231000</v>
      </c>
      <c r="R107" s="15"/>
      <c r="S107" s="15">
        <v>0</v>
      </c>
      <c r="T107" s="16"/>
      <c r="U107" s="15">
        <f>U108+U112</f>
        <v>0</v>
      </c>
      <c r="V107" s="15"/>
      <c r="W107" s="15"/>
      <c r="X107" s="15"/>
      <c r="Y107" s="15"/>
      <c r="Z107" s="15">
        <v>0</v>
      </c>
      <c r="AA107" s="28"/>
      <c r="AB107" s="131">
        <f t="shared" si="57"/>
        <v>226178443</v>
      </c>
      <c r="AC107" s="131">
        <f t="shared" si="57"/>
        <v>549916141.1</v>
      </c>
      <c r="AD107" s="131">
        <f t="shared" si="57"/>
        <v>480010665</v>
      </c>
      <c r="AE107" s="131">
        <f t="shared" si="57"/>
        <v>480010665</v>
      </c>
      <c r="AF107" s="131">
        <f t="shared" si="57"/>
        <v>0</v>
      </c>
      <c r="AG107" s="131">
        <f t="shared" si="57"/>
        <v>0</v>
      </c>
      <c r="AH107" s="603"/>
    </row>
    <row r="108" spans="1:34" ht="50.25" customHeight="1">
      <c r="A108" s="483"/>
      <c r="B108" s="483"/>
      <c r="C108" s="537"/>
      <c r="D108" s="146" t="s">
        <v>290</v>
      </c>
      <c r="E108" s="34"/>
      <c r="F108" s="31"/>
      <c r="G108" s="6" t="s">
        <v>291</v>
      </c>
      <c r="H108" s="15">
        <f aca="true" t="shared" si="59" ref="H108:Q108">H109</f>
        <v>15000000</v>
      </c>
      <c r="I108" s="15">
        <f t="shared" si="59"/>
        <v>48779998</v>
      </c>
      <c r="J108" s="15">
        <f t="shared" si="59"/>
        <v>48779665</v>
      </c>
      <c r="K108" s="15">
        <f t="shared" si="59"/>
        <v>48779665</v>
      </c>
      <c r="L108" s="15"/>
      <c r="M108" s="15">
        <v>0</v>
      </c>
      <c r="N108" s="15">
        <f t="shared" si="59"/>
        <v>0</v>
      </c>
      <c r="O108" s="15">
        <f t="shared" si="59"/>
        <v>36000000</v>
      </c>
      <c r="P108" s="15">
        <f t="shared" si="59"/>
        <v>36000000</v>
      </c>
      <c r="Q108" s="15">
        <f t="shared" si="59"/>
        <v>36000000</v>
      </c>
      <c r="R108" s="15"/>
      <c r="S108" s="15">
        <v>0</v>
      </c>
      <c r="T108" s="4"/>
      <c r="U108" s="15">
        <f>U109</f>
        <v>0</v>
      </c>
      <c r="V108" s="15"/>
      <c r="W108" s="15"/>
      <c r="X108" s="15"/>
      <c r="Y108" s="15"/>
      <c r="Z108" s="15">
        <v>0</v>
      </c>
      <c r="AA108" s="28"/>
      <c r="AB108" s="131">
        <f t="shared" si="57"/>
        <v>15000000</v>
      </c>
      <c r="AC108" s="131">
        <f t="shared" si="57"/>
        <v>84779998</v>
      </c>
      <c r="AD108" s="131">
        <f t="shared" si="57"/>
        <v>84779665</v>
      </c>
      <c r="AE108" s="131">
        <f t="shared" si="57"/>
        <v>84779665</v>
      </c>
      <c r="AF108" s="131">
        <f t="shared" si="57"/>
        <v>0</v>
      </c>
      <c r="AG108" s="131">
        <f t="shared" si="57"/>
        <v>0</v>
      </c>
      <c r="AH108" s="603"/>
    </row>
    <row r="109" spans="1:34" ht="17.25" customHeight="1">
      <c r="A109" s="483"/>
      <c r="B109" s="483"/>
      <c r="C109" s="538"/>
      <c r="D109" s="537"/>
      <c r="E109" s="34" t="s">
        <v>292</v>
      </c>
      <c r="F109" s="466" t="s">
        <v>881</v>
      </c>
      <c r="G109" s="488" t="s">
        <v>293</v>
      </c>
      <c r="H109" s="490">
        <v>15000000</v>
      </c>
      <c r="I109" s="490">
        <v>48779998</v>
      </c>
      <c r="J109" s="490">
        <v>48779665</v>
      </c>
      <c r="K109" s="490">
        <v>48779665</v>
      </c>
      <c r="L109" s="490"/>
      <c r="M109" s="490">
        <v>0</v>
      </c>
      <c r="N109" s="490">
        <v>0</v>
      </c>
      <c r="O109" s="490">
        <v>36000000</v>
      </c>
      <c r="P109" s="490">
        <v>36000000</v>
      </c>
      <c r="Q109" s="490">
        <v>36000000</v>
      </c>
      <c r="R109" s="490"/>
      <c r="S109" s="490">
        <v>0</v>
      </c>
      <c r="T109" s="490" t="s">
        <v>31</v>
      </c>
      <c r="U109" s="561">
        <v>0</v>
      </c>
      <c r="V109" s="561"/>
      <c r="W109" s="561"/>
      <c r="X109" s="561"/>
      <c r="Y109" s="490"/>
      <c r="Z109" s="490">
        <v>0</v>
      </c>
      <c r="AA109" s="476"/>
      <c r="AB109" s="547">
        <f t="shared" si="57"/>
        <v>15000000</v>
      </c>
      <c r="AC109" s="547">
        <f t="shared" si="57"/>
        <v>84779998</v>
      </c>
      <c r="AD109" s="547">
        <f t="shared" si="57"/>
        <v>84779665</v>
      </c>
      <c r="AE109" s="547">
        <f t="shared" si="57"/>
        <v>84779665</v>
      </c>
      <c r="AF109" s="547">
        <f t="shared" si="57"/>
        <v>0</v>
      </c>
      <c r="AG109" s="547">
        <f t="shared" si="57"/>
        <v>0</v>
      </c>
      <c r="AH109" s="603"/>
    </row>
    <row r="110" spans="1:34" ht="17.25" customHeight="1">
      <c r="A110" s="483"/>
      <c r="B110" s="483"/>
      <c r="C110" s="538"/>
      <c r="D110" s="538"/>
      <c r="E110" s="34" t="s">
        <v>294</v>
      </c>
      <c r="F110" s="467"/>
      <c r="G110" s="489"/>
      <c r="H110" s="491"/>
      <c r="I110" s="491"/>
      <c r="J110" s="491"/>
      <c r="K110" s="491"/>
      <c r="L110" s="491"/>
      <c r="M110" s="491"/>
      <c r="N110" s="491"/>
      <c r="O110" s="491"/>
      <c r="P110" s="491"/>
      <c r="Q110" s="491"/>
      <c r="R110" s="491"/>
      <c r="S110" s="491"/>
      <c r="T110" s="478"/>
      <c r="U110" s="562"/>
      <c r="V110" s="562"/>
      <c r="W110" s="562"/>
      <c r="X110" s="562"/>
      <c r="Y110" s="491"/>
      <c r="Z110" s="491"/>
      <c r="AA110" s="478"/>
      <c r="AB110" s="580"/>
      <c r="AC110" s="580"/>
      <c r="AD110" s="580"/>
      <c r="AE110" s="580"/>
      <c r="AF110" s="580"/>
      <c r="AG110" s="580"/>
      <c r="AH110" s="603"/>
    </row>
    <row r="111" spans="1:34" ht="17.25" customHeight="1">
      <c r="A111" s="483"/>
      <c r="B111" s="483"/>
      <c r="C111" s="538"/>
      <c r="D111" s="539"/>
      <c r="E111" s="34" t="s">
        <v>295</v>
      </c>
      <c r="F111" s="468"/>
      <c r="G111" s="524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77"/>
      <c r="U111" s="563"/>
      <c r="V111" s="563"/>
      <c r="W111" s="563"/>
      <c r="X111" s="563"/>
      <c r="Y111" s="492"/>
      <c r="Z111" s="492"/>
      <c r="AA111" s="477"/>
      <c r="AB111" s="548"/>
      <c r="AC111" s="548"/>
      <c r="AD111" s="548"/>
      <c r="AE111" s="548"/>
      <c r="AF111" s="548"/>
      <c r="AG111" s="548"/>
      <c r="AH111" s="603"/>
    </row>
    <row r="112" spans="1:34" ht="51.75" customHeight="1">
      <c r="A112" s="483"/>
      <c r="B112" s="483"/>
      <c r="C112" s="538"/>
      <c r="D112" s="146" t="s">
        <v>296</v>
      </c>
      <c r="E112" s="34"/>
      <c r="F112" s="31"/>
      <c r="G112" s="6" t="s">
        <v>297</v>
      </c>
      <c r="H112" s="15">
        <f aca="true" t="shared" si="60" ref="H112:Q112">H113</f>
        <v>0</v>
      </c>
      <c r="I112" s="15">
        <f t="shared" si="60"/>
        <v>0</v>
      </c>
      <c r="J112" s="15">
        <f t="shared" si="60"/>
        <v>0</v>
      </c>
      <c r="K112" s="15">
        <f t="shared" si="60"/>
        <v>0</v>
      </c>
      <c r="L112" s="15"/>
      <c r="M112" s="15">
        <v>0</v>
      </c>
      <c r="N112" s="46">
        <f t="shared" si="60"/>
        <v>211178443</v>
      </c>
      <c r="O112" s="46">
        <f t="shared" si="60"/>
        <v>465136143.1</v>
      </c>
      <c r="P112" s="46">
        <f t="shared" si="60"/>
        <v>395231000</v>
      </c>
      <c r="Q112" s="46">
        <f t="shared" si="60"/>
        <v>395231000</v>
      </c>
      <c r="R112" s="15"/>
      <c r="S112" s="15">
        <v>0</v>
      </c>
      <c r="T112" s="4"/>
      <c r="U112" s="15">
        <f>U113</f>
        <v>0</v>
      </c>
      <c r="V112" s="15"/>
      <c r="W112" s="15"/>
      <c r="X112" s="15"/>
      <c r="Y112" s="15"/>
      <c r="Z112" s="15">
        <v>0</v>
      </c>
      <c r="AA112" s="28"/>
      <c r="AB112" s="131">
        <f aca="true" t="shared" si="61" ref="AB112:AB119">H112+N112+U112</f>
        <v>211178443</v>
      </c>
      <c r="AC112" s="131">
        <f aca="true" t="shared" si="62" ref="AC112:AC119">I112+O112+V112</f>
        <v>465136143.1</v>
      </c>
      <c r="AD112" s="131">
        <f aca="true" t="shared" si="63" ref="AD112:AD119">J112+P112+W112</f>
        <v>395231000</v>
      </c>
      <c r="AE112" s="131">
        <f aca="true" t="shared" si="64" ref="AE112:AG119">K112+Q112+X112</f>
        <v>395231000</v>
      </c>
      <c r="AF112" s="131">
        <f t="shared" si="64"/>
        <v>0</v>
      </c>
      <c r="AG112" s="131">
        <f t="shared" si="64"/>
        <v>0</v>
      </c>
      <c r="AH112" s="603"/>
    </row>
    <row r="113" spans="1:34" ht="45.75" customHeight="1" thickBot="1">
      <c r="A113" s="483"/>
      <c r="B113" s="483"/>
      <c r="C113" s="538"/>
      <c r="D113" s="228"/>
      <c r="E113" s="271" t="s">
        <v>298</v>
      </c>
      <c r="F113" s="330" t="s">
        <v>882</v>
      </c>
      <c r="G113" s="218" t="s">
        <v>299</v>
      </c>
      <c r="H113" s="211"/>
      <c r="I113" s="211"/>
      <c r="J113" s="211"/>
      <c r="K113" s="211"/>
      <c r="L113" s="395"/>
      <c r="M113" s="395">
        <v>0</v>
      </c>
      <c r="N113" s="76">
        <v>211178443</v>
      </c>
      <c r="O113" s="76">
        <v>465136143.1</v>
      </c>
      <c r="P113" s="76">
        <v>395231000</v>
      </c>
      <c r="Q113" s="76">
        <v>395231000</v>
      </c>
      <c r="R113" s="395"/>
      <c r="S113" s="395">
        <v>0</v>
      </c>
      <c r="T113" s="205" t="s">
        <v>1095</v>
      </c>
      <c r="U113" s="211">
        <v>0</v>
      </c>
      <c r="V113" s="211"/>
      <c r="W113" s="211"/>
      <c r="X113" s="211"/>
      <c r="Y113" s="395"/>
      <c r="Z113" s="395">
        <v>0</v>
      </c>
      <c r="AA113" s="232"/>
      <c r="AB113" s="138">
        <f t="shared" si="61"/>
        <v>211178443</v>
      </c>
      <c r="AC113" s="138">
        <f t="shared" si="62"/>
        <v>465136143.1</v>
      </c>
      <c r="AD113" s="138">
        <f t="shared" si="63"/>
        <v>395231000</v>
      </c>
      <c r="AE113" s="138">
        <f t="shared" si="64"/>
        <v>395231000</v>
      </c>
      <c r="AF113" s="138">
        <f t="shared" si="64"/>
        <v>0</v>
      </c>
      <c r="AG113" s="138">
        <f t="shared" si="64"/>
        <v>0</v>
      </c>
      <c r="AH113" s="603"/>
    </row>
    <row r="114" spans="1:37" ht="13.5" customHeight="1" thickBot="1">
      <c r="A114" s="487" t="s">
        <v>53</v>
      </c>
      <c r="B114" s="487"/>
      <c r="C114" s="487"/>
      <c r="D114" s="487"/>
      <c r="E114" s="487"/>
      <c r="F114" s="487"/>
      <c r="G114" s="487"/>
      <c r="H114" s="236">
        <f aca="true" t="shared" si="65" ref="H114:Q114">H115+H141+H153</f>
        <v>526216043</v>
      </c>
      <c r="I114" s="236">
        <f t="shared" si="65"/>
        <v>1541168147.81</v>
      </c>
      <c r="J114" s="236">
        <f t="shared" si="65"/>
        <v>1423703333</v>
      </c>
      <c r="K114" s="236">
        <f t="shared" si="65"/>
        <v>1423703333</v>
      </c>
      <c r="L114" s="236">
        <f>J114-K114</f>
        <v>0</v>
      </c>
      <c r="M114" s="236">
        <v>0</v>
      </c>
      <c r="N114" s="236">
        <f t="shared" si="65"/>
        <v>0</v>
      </c>
      <c r="O114" s="236">
        <f t="shared" si="65"/>
        <v>4921103423.85</v>
      </c>
      <c r="P114" s="236">
        <f t="shared" si="65"/>
        <v>2089785452.64</v>
      </c>
      <c r="Q114" s="236">
        <f t="shared" si="65"/>
        <v>1496624509.64</v>
      </c>
      <c r="R114" s="236">
        <f aca="true" t="shared" si="66" ref="R114:R119">P114-Q114</f>
        <v>593160943</v>
      </c>
      <c r="S114" s="236">
        <v>0</v>
      </c>
      <c r="T114" s="236"/>
      <c r="U114" s="236">
        <f>U115+U141+U153</f>
        <v>0</v>
      </c>
      <c r="V114" s="236"/>
      <c r="W114" s="236"/>
      <c r="X114" s="236"/>
      <c r="Y114" s="236"/>
      <c r="Z114" s="236">
        <v>0</v>
      </c>
      <c r="AA114" s="239"/>
      <c r="AB114" s="282">
        <f t="shared" si="61"/>
        <v>526216043</v>
      </c>
      <c r="AC114" s="679">
        <f t="shared" si="62"/>
        <v>6462271571.66</v>
      </c>
      <c r="AD114" s="679">
        <f t="shared" si="63"/>
        <v>3513488785.6400003</v>
      </c>
      <c r="AE114" s="679">
        <f t="shared" si="64"/>
        <v>2920327842.6400003</v>
      </c>
      <c r="AF114" s="282">
        <f t="shared" si="64"/>
        <v>593160943</v>
      </c>
      <c r="AG114" s="282">
        <f t="shared" si="64"/>
        <v>0</v>
      </c>
      <c r="AH114" s="602">
        <v>8</v>
      </c>
      <c r="AI114" s="418">
        <v>6462271571.66</v>
      </c>
      <c r="AJ114" s="418">
        <v>3513488785.64</v>
      </c>
      <c r="AK114" s="420"/>
    </row>
    <row r="115" spans="1:35" ht="12.75">
      <c r="A115" s="214">
        <v>1</v>
      </c>
      <c r="B115" s="214"/>
      <c r="C115" s="231"/>
      <c r="D115" s="231"/>
      <c r="E115" s="231"/>
      <c r="F115" s="321"/>
      <c r="G115" s="274" t="s">
        <v>34</v>
      </c>
      <c r="H115" s="212">
        <f aca="true" t="shared" si="67" ref="H115:Q115">H116+H128</f>
        <v>375566043</v>
      </c>
      <c r="I115" s="212">
        <f t="shared" si="67"/>
        <v>745938675.81</v>
      </c>
      <c r="J115" s="212">
        <f t="shared" si="67"/>
        <v>628473861</v>
      </c>
      <c r="K115" s="212">
        <f t="shared" si="67"/>
        <v>628473861</v>
      </c>
      <c r="L115" s="396">
        <f>J115-K115</f>
        <v>0</v>
      </c>
      <c r="M115" s="396">
        <v>0</v>
      </c>
      <c r="N115" s="212">
        <f t="shared" si="67"/>
        <v>0</v>
      </c>
      <c r="O115" s="212">
        <f t="shared" si="67"/>
        <v>4921103423.85</v>
      </c>
      <c r="P115" s="212">
        <f t="shared" si="67"/>
        <v>2089785452.64</v>
      </c>
      <c r="Q115" s="212">
        <f t="shared" si="67"/>
        <v>1496624509.64</v>
      </c>
      <c r="R115" s="396">
        <f t="shared" si="66"/>
        <v>593160943</v>
      </c>
      <c r="S115" s="396">
        <v>0</v>
      </c>
      <c r="T115" s="275"/>
      <c r="U115" s="209">
        <v>0</v>
      </c>
      <c r="V115" s="209"/>
      <c r="W115" s="209"/>
      <c r="X115" s="209"/>
      <c r="Y115" s="396"/>
      <c r="Z115" s="396">
        <v>0</v>
      </c>
      <c r="AA115" s="233"/>
      <c r="AB115" s="276">
        <f t="shared" si="61"/>
        <v>375566043</v>
      </c>
      <c r="AC115" s="276">
        <f t="shared" si="62"/>
        <v>5667042099.66</v>
      </c>
      <c r="AD115" s="276">
        <f t="shared" si="63"/>
        <v>2718259313.6400003</v>
      </c>
      <c r="AE115" s="276">
        <f t="shared" si="64"/>
        <v>2125098370.64</v>
      </c>
      <c r="AF115" s="276">
        <f t="shared" si="64"/>
        <v>593160943</v>
      </c>
      <c r="AG115" s="276">
        <f t="shared" si="64"/>
        <v>0</v>
      </c>
      <c r="AH115" s="603"/>
      <c r="AI115" s="354"/>
    </row>
    <row r="116" spans="1:34" ht="12.75">
      <c r="A116" s="482"/>
      <c r="B116" s="28" t="s">
        <v>35</v>
      </c>
      <c r="C116" s="152"/>
      <c r="D116" s="152"/>
      <c r="E116" s="152"/>
      <c r="F116" s="152"/>
      <c r="G116" s="153" t="s">
        <v>36</v>
      </c>
      <c r="H116" s="15">
        <f aca="true" t="shared" si="68" ref="H116:Q116">H117+H123</f>
        <v>87425000</v>
      </c>
      <c r="I116" s="15">
        <f t="shared" si="68"/>
        <v>300277771</v>
      </c>
      <c r="J116" s="15">
        <f t="shared" si="68"/>
        <v>300277771</v>
      </c>
      <c r="K116" s="15">
        <f t="shared" si="68"/>
        <v>300277771</v>
      </c>
      <c r="L116" s="15">
        <f>J116-K116</f>
        <v>0</v>
      </c>
      <c r="M116" s="15">
        <v>0</v>
      </c>
      <c r="N116" s="15">
        <f t="shared" si="68"/>
        <v>0</v>
      </c>
      <c r="O116" s="15">
        <f t="shared" si="68"/>
        <v>4921103423.85</v>
      </c>
      <c r="P116" s="15">
        <f t="shared" si="68"/>
        <v>2089785452.64</v>
      </c>
      <c r="Q116" s="15">
        <f t="shared" si="68"/>
        <v>1496624509.64</v>
      </c>
      <c r="R116" s="396">
        <f t="shared" si="66"/>
        <v>593160943</v>
      </c>
      <c r="S116" s="15">
        <v>0</v>
      </c>
      <c r="T116" s="15"/>
      <c r="U116" s="15">
        <f>U117+U123</f>
        <v>0</v>
      </c>
      <c r="V116" s="15"/>
      <c r="W116" s="15"/>
      <c r="X116" s="15"/>
      <c r="Y116" s="15"/>
      <c r="Z116" s="15">
        <v>0</v>
      </c>
      <c r="AA116" s="72"/>
      <c r="AB116" s="133">
        <f t="shared" si="61"/>
        <v>87425000</v>
      </c>
      <c r="AC116" s="133">
        <f t="shared" si="62"/>
        <v>5221381194.85</v>
      </c>
      <c r="AD116" s="133">
        <f t="shared" si="63"/>
        <v>2390063223.6400003</v>
      </c>
      <c r="AE116" s="133">
        <f t="shared" si="64"/>
        <v>1796902280.64</v>
      </c>
      <c r="AF116" s="133">
        <f t="shared" si="64"/>
        <v>593160943</v>
      </c>
      <c r="AG116" s="133">
        <f t="shared" si="64"/>
        <v>0</v>
      </c>
      <c r="AH116" s="603"/>
    </row>
    <row r="117" spans="1:34" ht="12.75">
      <c r="A117" s="483"/>
      <c r="B117" s="482"/>
      <c r="C117" s="152" t="s">
        <v>37</v>
      </c>
      <c r="D117" s="154"/>
      <c r="E117" s="154"/>
      <c r="F117" s="152"/>
      <c r="G117" s="6" t="s">
        <v>38</v>
      </c>
      <c r="H117" s="15">
        <f>H118</f>
        <v>50025000</v>
      </c>
      <c r="I117" s="15">
        <f aca="true" t="shared" si="69" ref="I117:K118">I118</f>
        <v>188531258</v>
      </c>
      <c r="J117" s="15">
        <f t="shared" si="69"/>
        <v>188531258</v>
      </c>
      <c r="K117" s="15">
        <f t="shared" si="69"/>
        <v>188531258</v>
      </c>
      <c r="L117" s="15">
        <f>J117-K117</f>
        <v>0</v>
      </c>
      <c r="M117" s="15">
        <v>0</v>
      </c>
      <c r="N117" s="15">
        <f aca="true" t="shared" si="70" ref="N117:Q118">N118</f>
        <v>0</v>
      </c>
      <c r="O117" s="15">
        <f t="shared" si="70"/>
        <v>3858898319.28</v>
      </c>
      <c r="P117" s="15">
        <f t="shared" si="70"/>
        <v>2002785452.64</v>
      </c>
      <c r="Q117" s="15">
        <f t="shared" si="70"/>
        <v>1409624509.64</v>
      </c>
      <c r="R117" s="396">
        <f t="shared" si="66"/>
        <v>593160943</v>
      </c>
      <c r="S117" s="15">
        <v>0</v>
      </c>
      <c r="T117" s="15"/>
      <c r="U117" s="15">
        <f>U118</f>
        <v>0</v>
      </c>
      <c r="V117" s="15"/>
      <c r="W117" s="15"/>
      <c r="X117" s="15"/>
      <c r="Y117" s="15"/>
      <c r="Z117" s="15">
        <v>0</v>
      </c>
      <c r="AA117" s="28"/>
      <c r="AB117" s="131">
        <f t="shared" si="61"/>
        <v>50025000</v>
      </c>
      <c r="AC117" s="131">
        <f t="shared" si="62"/>
        <v>4047429577.28</v>
      </c>
      <c r="AD117" s="131">
        <f t="shared" si="63"/>
        <v>2191316710.6400003</v>
      </c>
      <c r="AE117" s="131">
        <f t="shared" si="64"/>
        <v>1598155767.64</v>
      </c>
      <c r="AF117" s="131">
        <f t="shared" si="64"/>
        <v>593160943</v>
      </c>
      <c r="AG117" s="131">
        <f t="shared" si="64"/>
        <v>0</v>
      </c>
      <c r="AH117" s="603"/>
    </row>
    <row r="118" spans="1:34" ht="25.5">
      <c r="A118" s="483"/>
      <c r="B118" s="483"/>
      <c r="C118" s="564"/>
      <c r="D118" s="152" t="s">
        <v>300</v>
      </c>
      <c r="E118" s="155"/>
      <c r="F118" s="153"/>
      <c r="G118" s="6" t="s">
        <v>301</v>
      </c>
      <c r="H118" s="15">
        <f>H119</f>
        <v>50025000</v>
      </c>
      <c r="I118" s="15">
        <f t="shared" si="69"/>
        <v>188531258</v>
      </c>
      <c r="J118" s="15">
        <f t="shared" si="69"/>
        <v>188531258</v>
      </c>
      <c r="K118" s="15">
        <f t="shared" si="69"/>
        <v>188531258</v>
      </c>
      <c r="L118" s="15">
        <f>J118-K118</f>
        <v>0</v>
      </c>
      <c r="M118" s="15">
        <v>0</v>
      </c>
      <c r="N118" s="15">
        <f t="shared" si="70"/>
        <v>0</v>
      </c>
      <c r="O118" s="15">
        <f t="shared" si="70"/>
        <v>3858898319.28</v>
      </c>
      <c r="P118" s="15">
        <f t="shared" si="70"/>
        <v>2002785452.64</v>
      </c>
      <c r="Q118" s="15">
        <f t="shared" si="70"/>
        <v>1409624509.64</v>
      </c>
      <c r="R118" s="396">
        <f t="shared" si="66"/>
        <v>593160943</v>
      </c>
      <c r="S118" s="15">
        <v>0</v>
      </c>
      <c r="T118" s="15"/>
      <c r="U118" s="15">
        <f>U119</f>
        <v>0</v>
      </c>
      <c r="V118" s="15"/>
      <c r="W118" s="15"/>
      <c r="X118" s="15"/>
      <c r="Y118" s="15"/>
      <c r="Z118" s="15">
        <v>0</v>
      </c>
      <c r="AA118" s="28"/>
      <c r="AB118" s="131">
        <f t="shared" si="61"/>
        <v>50025000</v>
      </c>
      <c r="AC118" s="131">
        <f t="shared" si="62"/>
        <v>4047429577.28</v>
      </c>
      <c r="AD118" s="131">
        <f t="shared" si="63"/>
        <v>2191316710.6400003</v>
      </c>
      <c r="AE118" s="131">
        <f t="shared" si="64"/>
        <v>1598155767.64</v>
      </c>
      <c r="AF118" s="131">
        <f t="shared" si="64"/>
        <v>593160943</v>
      </c>
      <c r="AG118" s="131">
        <f t="shared" si="64"/>
        <v>0</v>
      </c>
      <c r="AH118" s="603"/>
    </row>
    <row r="119" spans="1:34" ht="12.75">
      <c r="A119" s="483"/>
      <c r="B119" s="483"/>
      <c r="C119" s="566"/>
      <c r="D119" s="564"/>
      <c r="E119" s="155" t="s">
        <v>302</v>
      </c>
      <c r="F119" s="564" t="s">
        <v>883</v>
      </c>
      <c r="G119" s="488" t="s">
        <v>303</v>
      </c>
      <c r="H119" s="490">
        <v>50025000</v>
      </c>
      <c r="I119" s="490">
        <v>188531258</v>
      </c>
      <c r="J119" s="490">
        <v>188531258</v>
      </c>
      <c r="K119" s="490">
        <v>188531258</v>
      </c>
      <c r="L119" s="490">
        <v>0</v>
      </c>
      <c r="M119" s="490">
        <v>0</v>
      </c>
      <c r="N119" s="490">
        <v>0</v>
      </c>
      <c r="O119" s="490">
        <v>3858898319.28</v>
      </c>
      <c r="P119" s="490">
        <v>2002785452.64</v>
      </c>
      <c r="Q119" s="490">
        <v>1409624509.64</v>
      </c>
      <c r="R119" s="490">
        <f t="shared" si="66"/>
        <v>593160943</v>
      </c>
      <c r="S119" s="490">
        <v>0</v>
      </c>
      <c r="T119" s="490" t="s">
        <v>1081</v>
      </c>
      <c r="U119" s="490">
        <v>0</v>
      </c>
      <c r="V119" s="490"/>
      <c r="W119" s="490"/>
      <c r="X119" s="490"/>
      <c r="Y119" s="490"/>
      <c r="Z119" s="490">
        <v>0</v>
      </c>
      <c r="AA119" s="490"/>
      <c r="AB119" s="504">
        <f t="shared" si="61"/>
        <v>50025000</v>
      </c>
      <c r="AC119" s="504">
        <f t="shared" si="62"/>
        <v>4047429577.28</v>
      </c>
      <c r="AD119" s="504">
        <f t="shared" si="63"/>
        <v>2191316710.6400003</v>
      </c>
      <c r="AE119" s="504">
        <f t="shared" si="64"/>
        <v>1598155767.64</v>
      </c>
      <c r="AF119" s="504">
        <f t="shared" si="64"/>
        <v>593160943</v>
      </c>
      <c r="AG119" s="504">
        <f t="shared" si="64"/>
        <v>0</v>
      </c>
      <c r="AH119" s="603"/>
    </row>
    <row r="120" spans="1:34" ht="12.75">
      <c r="A120" s="483"/>
      <c r="B120" s="483"/>
      <c r="C120" s="566"/>
      <c r="D120" s="566"/>
      <c r="E120" s="155" t="s">
        <v>304</v>
      </c>
      <c r="F120" s="566"/>
      <c r="G120" s="489"/>
      <c r="H120" s="491"/>
      <c r="I120" s="491"/>
      <c r="J120" s="491"/>
      <c r="K120" s="491"/>
      <c r="L120" s="491"/>
      <c r="M120" s="491"/>
      <c r="N120" s="491"/>
      <c r="O120" s="491"/>
      <c r="P120" s="491"/>
      <c r="Q120" s="491"/>
      <c r="R120" s="491"/>
      <c r="S120" s="491"/>
      <c r="T120" s="491"/>
      <c r="U120" s="491"/>
      <c r="V120" s="491"/>
      <c r="W120" s="491"/>
      <c r="X120" s="491"/>
      <c r="Y120" s="491"/>
      <c r="Z120" s="491"/>
      <c r="AA120" s="491"/>
      <c r="AB120" s="560"/>
      <c r="AC120" s="560"/>
      <c r="AD120" s="560"/>
      <c r="AE120" s="560"/>
      <c r="AF120" s="560"/>
      <c r="AG120" s="560"/>
      <c r="AH120" s="603"/>
    </row>
    <row r="121" spans="1:34" ht="12.75">
      <c r="A121" s="483"/>
      <c r="B121" s="483"/>
      <c r="C121" s="566"/>
      <c r="D121" s="566"/>
      <c r="E121" s="155" t="s">
        <v>305</v>
      </c>
      <c r="F121" s="566"/>
      <c r="G121" s="489"/>
      <c r="H121" s="491"/>
      <c r="I121" s="491"/>
      <c r="J121" s="491"/>
      <c r="K121" s="491"/>
      <c r="L121" s="491"/>
      <c r="M121" s="491"/>
      <c r="N121" s="491"/>
      <c r="O121" s="491"/>
      <c r="P121" s="491"/>
      <c r="Q121" s="491"/>
      <c r="R121" s="491"/>
      <c r="S121" s="491"/>
      <c r="T121" s="491"/>
      <c r="U121" s="491"/>
      <c r="V121" s="491"/>
      <c r="W121" s="491"/>
      <c r="X121" s="491"/>
      <c r="Y121" s="491"/>
      <c r="Z121" s="491"/>
      <c r="AA121" s="491"/>
      <c r="AB121" s="560"/>
      <c r="AC121" s="560"/>
      <c r="AD121" s="560"/>
      <c r="AE121" s="560"/>
      <c r="AF121" s="560"/>
      <c r="AG121" s="560"/>
      <c r="AH121" s="603"/>
    </row>
    <row r="122" spans="1:34" ht="12.75">
      <c r="A122" s="483"/>
      <c r="B122" s="483"/>
      <c r="C122" s="565"/>
      <c r="D122" s="565"/>
      <c r="E122" s="155" t="s">
        <v>306</v>
      </c>
      <c r="F122" s="565"/>
      <c r="G122" s="524"/>
      <c r="H122" s="492"/>
      <c r="I122" s="492"/>
      <c r="J122" s="492"/>
      <c r="K122" s="492"/>
      <c r="L122" s="492"/>
      <c r="M122" s="492"/>
      <c r="N122" s="492"/>
      <c r="O122" s="492"/>
      <c r="P122" s="492"/>
      <c r="Q122" s="492"/>
      <c r="R122" s="492"/>
      <c r="S122" s="492"/>
      <c r="T122" s="492"/>
      <c r="U122" s="492"/>
      <c r="V122" s="492"/>
      <c r="W122" s="492"/>
      <c r="X122" s="492"/>
      <c r="Y122" s="492"/>
      <c r="Z122" s="492"/>
      <c r="AA122" s="492"/>
      <c r="AB122" s="505"/>
      <c r="AC122" s="505"/>
      <c r="AD122" s="505"/>
      <c r="AE122" s="505"/>
      <c r="AF122" s="505"/>
      <c r="AG122" s="505"/>
      <c r="AH122" s="603"/>
    </row>
    <row r="123" spans="1:34" ht="27.75" customHeight="1">
      <c r="A123" s="483"/>
      <c r="B123" s="483"/>
      <c r="C123" s="152" t="s">
        <v>39</v>
      </c>
      <c r="D123" s="154"/>
      <c r="E123" s="154"/>
      <c r="F123" s="152"/>
      <c r="G123" s="6" t="s">
        <v>40</v>
      </c>
      <c r="H123" s="15">
        <f>H124</f>
        <v>37400000</v>
      </c>
      <c r="I123" s="15">
        <f aca="true" t="shared" si="71" ref="I123:K124">I124</f>
        <v>111746513</v>
      </c>
      <c r="J123" s="15">
        <f t="shared" si="71"/>
        <v>111746513</v>
      </c>
      <c r="K123" s="15">
        <f t="shared" si="71"/>
        <v>111746513</v>
      </c>
      <c r="L123" s="15">
        <v>0</v>
      </c>
      <c r="M123" s="15">
        <v>0</v>
      </c>
      <c r="N123" s="15">
        <f>N124</f>
        <v>0</v>
      </c>
      <c r="O123" s="15">
        <f aca="true" t="shared" si="72" ref="O123:Q124">O124</f>
        <v>1062205104.57</v>
      </c>
      <c r="P123" s="15">
        <f t="shared" si="72"/>
        <v>87000000</v>
      </c>
      <c r="Q123" s="15">
        <f t="shared" si="72"/>
        <v>87000000</v>
      </c>
      <c r="R123" s="15">
        <f>P123-Q123</f>
        <v>0</v>
      </c>
      <c r="S123" s="15">
        <v>0</v>
      </c>
      <c r="T123" s="15"/>
      <c r="U123" s="15">
        <f>U124</f>
        <v>0</v>
      </c>
      <c r="V123" s="15"/>
      <c r="W123" s="15"/>
      <c r="X123" s="15"/>
      <c r="Y123" s="15"/>
      <c r="Z123" s="15">
        <v>0</v>
      </c>
      <c r="AA123" s="28"/>
      <c r="AB123" s="133">
        <f aca="true" t="shared" si="73" ref="AB123:AG125">H123+N123+U123</f>
        <v>37400000</v>
      </c>
      <c r="AC123" s="133">
        <f t="shared" si="73"/>
        <v>1173951617.5700002</v>
      </c>
      <c r="AD123" s="133">
        <f t="shared" si="73"/>
        <v>198746513</v>
      </c>
      <c r="AE123" s="133">
        <f t="shared" si="73"/>
        <v>198746513</v>
      </c>
      <c r="AF123" s="133">
        <f t="shared" si="73"/>
        <v>0</v>
      </c>
      <c r="AG123" s="133">
        <f t="shared" si="73"/>
        <v>0</v>
      </c>
      <c r="AH123" s="603"/>
    </row>
    <row r="124" spans="1:34" ht="32.25" customHeight="1">
      <c r="A124" s="483"/>
      <c r="B124" s="483"/>
      <c r="C124" s="564"/>
      <c r="D124" s="152" t="s">
        <v>307</v>
      </c>
      <c r="E124" s="155"/>
      <c r="F124" s="153"/>
      <c r="G124" s="156" t="s">
        <v>40</v>
      </c>
      <c r="H124" s="15">
        <f>H125</f>
        <v>37400000</v>
      </c>
      <c r="I124" s="15">
        <f t="shared" si="71"/>
        <v>111746513</v>
      </c>
      <c r="J124" s="15">
        <f t="shared" si="71"/>
        <v>111746513</v>
      </c>
      <c r="K124" s="15">
        <f t="shared" si="71"/>
        <v>111746513</v>
      </c>
      <c r="L124" s="15">
        <v>0</v>
      </c>
      <c r="M124" s="15">
        <v>0</v>
      </c>
      <c r="N124" s="15">
        <f>N125</f>
        <v>0</v>
      </c>
      <c r="O124" s="15">
        <f t="shared" si="72"/>
        <v>1062205104.57</v>
      </c>
      <c r="P124" s="15">
        <f t="shared" si="72"/>
        <v>87000000</v>
      </c>
      <c r="Q124" s="15">
        <f t="shared" si="72"/>
        <v>87000000</v>
      </c>
      <c r="R124" s="15">
        <v>0</v>
      </c>
      <c r="S124" s="15">
        <v>0</v>
      </c>
      <c r="T124" s="15"/>
      <c r="U124" s="15">
        <f>U125</f>
        <v>0</v>
      </c>
      <c r="V124" s="15"/>
      <c r="W124" s="15"/>
      <c r="X124" s="15"/>
      <c r="Y124" s="15"/>
      <c r="Z124" s="15">
        <v>0</v>
      </c>
      <c r="AA124" s="28"/>
      <c r="AB124" s="133">
        <f t="shared" si="73"/>
        <v>37400000</v>
      </c>
      <c r="AC124" s="133">
        <f t="shared" si="73"/>
        <v>1173951617.5700002</v>
      </c>
      <c r="AD124" s="133">
        <f t="shared" si="73"/>
        <v>198746513</v>
      </c>
      <c r="AE124" s="133">
        <f t="shared" si="73"/>
        <v>198746513</v>
      </c>
      <c r="AF124" s="133">
        <f t="shared" si="73"/>
        <v>0</v>
      </c>
      <c r="AG124" s="133">
        <f t="shared" si="73"/>
        <v>0</v>
      </c>
      <c r="AH124" s="603"/>
    </row>
    <row r="125" spans="1:34" ht="12.75">
      <c r="A125" s="483"/>
      <c r="B125" s="483"/>
      <c r="C125" s="566"/>
      <c r="D125" s="564"/>
      <c r="E125" s="155" t="s">
        <v>308</v>
      </c>
      <c r="F125" s="564" t="s">
        <v>884</v>
      </c>
      <c r="G125" s="488" t="s">
        <v>309</v>
      </c>
      <c r="H125" s="490">
        <v>37400000</v>
      </c>
      <c r="I125" s="490">
        <v>111746513</v>
      </c>
      <c r="J125" s="490">
        <v>111746513</v>
      </c>
      <c r="K125" s="490">
        <v>111746513</v>
      </c>
      <c r="L125" s="490">
        <v>0</v>
      </c>
      <c r="M125" s="490">
        <v>0</v>
      </c>
      <c r="N125" s="490">
        <v>0</v>
      </c>
      <c r="O125" s="490">
        <v>1062205104.57</v>
      </c>
      <c r="P125" s="490">
        <v>87000000</v>
      </c>
      <c r="Q125" s="490">
        <v>87000000</v>
      </c>
      <c r="R125" s="490">
        <v>0</v>
      </c>
      <c r="S125" s="490">
        <v>0</v>
      </c>
      <c r="T125" s="490" t="s">
        <v>1081</v>
      </c>
      <c r="U125" s="490">
        <v>0</v>
      </c>
      <c r="V125" s="490"/>
      <c r="W125" s="490"/>
      <c r="X125" s="490"/>
      <c r="Y125" s="490"/>
      <c r="Z125" s="490">
        <v>0</v>
      </c>
      <c r="AA125" s="490"/>
      <c r="AB125" s="493">
        <f t="shared" si="73"/>
        <v>37400000</v>
      </c>
      <c r="AC125" s="493">
        <f t="shared" si="73"/>
        <v>1173951617.5700002</v>
      </c>
      <c r="AD125" s="493">
        <f t="shared" si="73"/>
        <v>198746513</v>
      </c>
      <c r="AE125" s="493">
        <f t="shared" si="73"/>
        <v>198746513</v>
      </c>
      <c r="AF125" s="493">
        <f t="shared" si="73"/>
        <v>0</v>
      </c>
      <c r="AG125" s="493">
        <f t="shared" si="73"/>
        <v>0</v>
      </c>
      <c r="AH125" s="603"/>
    </row>
    <row r="126" spans="1:34" ht="12.75">
      <c r="A126" s="483"/>
      <c r="B126" s="483"/>
      <c r="C126" s="566"/>
      <c r="D126" s="566"/>
      <c r="E126" s="155" t="s">
        <v>310</v>
      </c>
      <c r="F126" s="566"/>
      <c r="G126" s="489"/>
      <c r="H126" s="491"/>
      <c r="I126" s="491"/>
      <c r="J126" s="491"/>
      <c r="K126" s="491"/>
      <c r="L126" s="491"/>
      <c r="M126" s="491"/>
      <c r="N126" s="491"/>
      <c r="O126" s="491"/>
      <c r="P126" s="491"/>
      <c r="Q126" s="491"/>
      <c r="R126" s="491"/>
      <c r="S126" s="491"/>
      <c r="T126" s="491"/>
      <c r="U126" s="491"/>
      <c r="V126" s="491"/>
      <c r="W126" s="491"/>
      <c r="X126" s="491"/>
      <c r="Y126" s="491"/>
      <c r="Z126" s="491"/>
      <c r="AA126" s="491"/>
      <c r="AB126" s="494"/>
      <c r="AC126" s="494"/>
      <c r="AD126" s="494"/>
      <c r="AE126" s="494"/>
      <c r="AF126" s="494"/>
      <c r="AG126" s="494"/>
      <c r="AH126" s="603"/>
    </row>
    <row r="127" spans="1:34" ht="12.75">
      <c r="A127" s="483"/>
      <c r="B127" s="511"/>
      <c r="C127" s="565"/>
      <c r="D127" s="565"/>
      <c r="E127" s="155" t="s">
        <v>311</v>
      </c>
      <c r="F127" s="565"/>
      <c r="G127" s="524"/>
      <c r="H127" s="492"/>
      <c r="I127" s="492"/>
      <c r="J127" s="492"/>
      <c r="K127" s="492"/>
      <c r="L127" s="492"/>
      <c r="M127" s="492"/>
      <c r="N127" s="492"/>
      <c r="O127" s="492"/>
      <c r="P127" s="492"/>
      <c r="Q127" s="492"/>
      <c r="R127" s="492"/>
      <c r="S127" s="492"/>
      <c r="T127" s="492"/>
      <c r="U127" s="492"/>
      <c r="V127" s="492"/>
      <c r="W127" s="492"/>
      <c r="X127" s="492"/>
      <c r="Y127" s="492"/>
      <c r="Z127" s="492"/>
      <c r="AA127" s="492"/>
      <c r="AB127" s="495"/>
      <c r="AC127" s="495"/>
      <c r="AD127" s="495"/>
      <c r="AE127" s="495"/>
      <c r="AF127" s="495"/>
      <c r="AG127" s="495"/>
      <c r="AH127" s="603"/>
    </row>
    <row r="128" spans="1:34" ht="12.75">
      <c r="A128" s="483"/>
      <c r="B128" s="28" t="s">
        <v>312</v>
      </c>
      <c r="C128" s="157"/>
      <c r="D128" s="157"/>
      <c r="E128" s="155"/>
      <c r="F128" s="321"/>
      <c r="G128" s="6" t="s">
        <v>847</v>
      </c>
      <c r="H128" s="15">
        <f>H129</f>
        <v>288141043</v>
      </c>
      <c r="I128" s="15">
        <f>I129</f>
        <v>445660904.81</v>
      </c>
      <c r="J128" s="15">
        <f>J129</f>
        <v>328196090</v>
      </c>
      <c r="K128" s="15">
        <f>K129</f>
        <v>328196090</v>
      </c>
      <c r="L128" s="15">
        <v>0</v>
      </c>
      <c r="M128" s="15">
        <v>0</v>
      </c>
      <c r="N128" s="15">
        <f>N129</f>
        <v>0</v>
      </c>
      <c r="O128" s="15"/>
      <c r="P128" s="15"/>
      <c r="Q128" s="15"/>
      <c r="R128" s="15">
        <v>0</v>
      </c>
      <c r="S128" s="15">
        <v>0</v>
      </c>
      <c r="T128" s="15"/>
      <c r="U128" s="15">
        <f>U129</f>
        <v>0</v>
      </c>
      <c r="V128" s="15"/>
      <c r="W128" s="15"/>
      <c r="X128" s="15"/>
      <c r="Y128" s="15"/>
      <c r="Z128" s="15">
        <v>0</v>
      </c>
      <c r="AA128" s="28"/>
      <c r="AB128" s="133">
        <f aca="true" t="shared" si="74" ref="AB128:AG131">H128+N128+U128</f>
        <v>288141043</v>
      </c>
      <c r="AC128" s="133">
        <f t="shared" si="74"/>
        <v>445660904.81</v>
      </c>
      <c r="AD128" s="133">
        <f t="shared" si="74"/>
        <v>328196090</v>
      </c>
      <c r="AE128" s="133">
        <f t="shared" si="74"/>
        <v>328196090</v>
      </c>
      <c r="AF128" s="133">
        <f t="shared" si="74"/>
        <v>0</v>
      </c>
      <c r="AG128" s="133">
        <f t="shared" si="74"/>
        <v>0</v>
      </c>
      <c r="AH128" s="603"/>
    </row>
    <row r="129" spans="1:34" ht="12.75">
      <c r="A129" s="483"/>
      <c r="B129" s="482"/>
      <c r="C129" s="152" t="s">
        <v>41</v>
      </c>
      <c r="D129" s="154"/>
      <c r="E129" s="154"/>
      <c r="F129" s="152"/>
      <c r="G129" s="156" t="s">
        <v>42</v>
      </c>
      <c r="H129" s="11">
        <f>H130+H133+H138</f>
        <v>288141043</v>
      </c>
      <c r="I129" s="11">
        <f>I130+I133+I138</f>
        <v>445660904.81</v>
      </c>
      <c r="J129" s="11">
        <f>J130+J133+J138</f>
        <v>328196090</v>
      </c>
      <c r="K129" s="11">
        <f>K130+K133+K138</f>
        <v>328196090</v>
      </c>
      <c r="L129" s="11">
        <v>0</v>
      </c>
      <c r="M129" s="11">
        <v>0</v>
      </c>
      <c r="N129" s="15">
        <f>N130+N133+N138</f>
        <v>0</v>
      </c>
      <c r="O129" s="15"/>
      <c r="P129" s="15"/>
      <c r="Q129" s="15"/>
      <c r="R129" s="11">
        <v>0</v>
      </c>
      <c r="S129" s="11">
        <v>0</v>
      </c>
      <c r="T129" s="11"/>
      <c r="U129" s="15">
        <f>U130+U133+U138</f>
        <v>0</v>
      </c>
      <c r="V129" s="15"/>
      <c r="W129" s="15"/>
      <c r="X129" s="15"/>
      <c r="Y129" s="11"/>
      <c r="Z129" s="11">
        <v>0</v>
      </c>
      <c r="AA129" s="28"/>
      <c r="AB129" s="131">
        <f t="shared" si="74"/>
        <v>288141043</v>
      </c>
      <c r="AC129" s="131">
        <f t="shared" si="74"/>
        <v>445660904.81</v>
      </c>
      <c r="AD129" s="131">
        <f t="shared" si="74"/>
        <v>328196090</v>
      </c>
      <c r="AE129" s="131">
        <f t="shared" si="74"/>
        <v>328196090</v>
      </c>
      <c r="AF129" s="131">
        <f t="shared" si="74"/>
        <v>0</v>
      </c>
      <c r="AG129" s="131">
        <f t="shared" si="74"/>
        <v>0</v>
      </c>
      <c r="AH129" s="603"/>
    </row>
    <row r="130" spans="1:34" ht="25.5">
      <c r="A130" s="483"/>
      <c r="B130" s="483"/>
      <c r="C130" s="564"/>
      <c r="D130" s="152" t="s">
        <v>313</v>
      </c>
      <c r="E130" s="155"/>
      <c r="F130" s="153"/>
      <c r="G130" s="6" t="s">
        <v>314</v>
      </c>
      <c r="H130" s="11">
        <f>H131</f>
        <v>66970193</v>
      </c>
      <c r="I130" s="11">
        <f>I131</f>
        <v>105801488.27</v>
      </c>
      <c r="J130" s="11">
        <f>J131</f>
        <v>59584443.66</v>
      </c>
      <c r="K130" s="11">
        <f>K131</f>
        <v>59584443.66</v>
      </c>
      <c r="L130" s="11">
        <v>0</v>
      </c>
      <c r="M130" s="11">
        <v>0</v>
      </c>
      <c r="N130" s="15">
        <f>N131</f>
        <v>0</v>
      </c>
      <c r="O130" s="15"/>
      <c r="P130" s="15"/>
      <c r="Q130" s="15"/>
      <c r="R130" s="11">
        <v>0</v>
      </c>
      <c r="S130" s="11">
        <v>0</v>
      </c>
      <c r="T130" s="11"/>
      <c r="U130" s="15">
        <f>U131</f>
        <v>0</v>
      </c>
      <c r="V130" s="15"/>
      <c r="W130" s="15"/>
      <c r="X130" s="15"/>
      <c r="Y130" s="11"/>
      <c r="Z130" s="11">
        <v>0</v>
      </c>
      <c r="AA130" s="28"/>
      <c r="AB130" s="131">
        <f t="shared" si="74"/>
        <v>66970193</v>
      </c>
      <c r="AC130" s="131">
        <f t="shared" si="74"/>
        <v>105801488.27</v>
      </c>
      <c r="AD130" s="131">
        <f t="shared" si="74"/>
        <v>59584443.66</v>
      </c>
      <c r="AE130" s="131">
        <f t="shared" si="74"/>
        <v>59584443.66</v>
      </c>
      <c r="AF130" s="131">
        <f t="shared" si="74"/>
        <v>0</v>
      </c>
      <c r="AG130" s="131">
        <f t="shared" si="74"/>
        <v>0</v>
      </c>
      <c r="AH130" s="603"/>
    </row>
    <row r="131" spans="1:34" ht="12.75">
      <c r="A131" s="483"/>
      <c r="B131" s="483"/>
      <c r="C131" s="566"/>
      <c r="D131" s="564"/>
      <c r="E131" s="155" t="s">
        <v>315</v>
      </c>
      <c r="F131" s="541" t="s">
        <v>885</v>
      </c>
      <c r="G131" s="488" t="s">
        <v>316</v>
      </c>
      <c r="H131" s="490">
        <v>66970193</v>
      </c>
      <c r="I131" s="490">
        <v>105801488.27</v>
      </c>
      <c r="J131" s="490">
        <v>59584443.66</v>
      </c>
      <c r="K131" s="490">
        <v>59584443.66</v>
      </c>
      <c r="L131" s="490">
        <v>0</v>
      </c>
      <c r="M131" s="490">
        <v>0</v>
      </c>
      <c r="N131" s="490">
        <v>0</v>
      </c>
      <c r="O131" s="490"/>
      <c r="P131" s="490"/>
      <c r="Q131" s="490"/>
      <c r="R131" s="490">
        <v>0</v>
      </c>
      <c r="S131" s="490">
        <v>0</v>
      </c>
      <c r="T131" s="499"/>
      <c r="U131" s="490">
        <v>0</v>
      </c>
      <c r="V131" s="490"/>
      <c r="W131" s="490"/>
      <c r="X131" s="490"/>
      <c r="Y131" s="490"/>
      <c r="Z131" s="490">
        <v>0</v>
      </c>
      <c r="AA131" s="499"/>
      <c r="AB131" s="493">
        <f t="shared" si="74"/>
        <v>66970193</v>
      </c>
      <c r="AC131" s="493">
        <f t="shared" si="74"/>
        <v>105801488.27</v>
      </c>
      <c r="AD131" s="493">
        <f t="shared" si="74"/>
        <v>59584443.66</v>
      </c>
      <c r="AE131" s="493">
        <f t="shared" si="74"/>
        <v>59584443.66</v>
      </c>
      <c r="AF131" s="493">
        <f t="shared" si="74"/>
        <v>0</v>
      </c>
      <c r="AG131" s="493">
        <f t="shared" si="74"/>
        <v>0</v>
      </c>
      <c r="AH131" s="603"/>
    </row>
    <row r="132" spans="1:34" ht="12.75">
      <c r="A132" s="483"/>
      <c r="B132" s="483"/>
      <c r="C132" s="566"/>
      <c r="D132" s="565"/>
      <c r="E132" s="155" t="s">
        <v>317</v>
      </c>
      <c r="F132" s="542"/>
      <c r="G132" s="524"/>
      <c r="H132" s="492"/>
      <c r="I132" s="492"/>
      <c r="J132" s="492"/>
      <c r="K132" s="492"/>
      <c r="L132" s="492"/>
      <c r="M132" s="492"/>
      <c r="N132" s="492"/>
      <c r="O132" s="492"/>
      <c r="P132" s="492"/>
      <c r="Q132" s="492"/>
      <c r="R132" s="492"/>
      <c r="S132" s="492"/>
      <c r="T132" s="500"/>
      <c r="U132" s="492"/>
      <c r="V132" s="492"/>
      <c r="W132" s="492"/>
      <c r="X132" s="492"/>
      <c r="Y132" s="492"/>
      <c r="Z132" s="492"/>
      <c r="AA132" s="500"/>
      <c r="AB132" s="495"/>
      <c r="AC132" s="495"/>
      <c r="AD132" s="495"/>
      <c r="AE132" s="495"/>
      <c r="AF132" s="495"/>
      <c r="AG132" s="495"/>
      <c r="AH132" s="603"/>
    </row>
    <row r="133" spans="1:34" ht="27.75" customHeight="1">
      <c r="A133" s="483"/>
      <c r="B133" s="483"/>
      <c r="C133" s="566"/>
      <c r="D133" s="152" t="s">
        <v>318</v>
      </c>
      <c r="E133" s="155"/>
      <c r="F133" s="153"/>
      <c r="G133" s="6" t="s">
        <v>319</v>
      </c>
      <c r="H133" s="11">
        <f>H134</f>
        <v>207420850</v>
      </c>
      <c r="I133" s="11">
        <f>I134</f>
        <v>281174974.87</v>
      </c>
      <c r="J133" s="11">
        <f>J134</f>
        <v>209927204.67</v>
      </c>
      <c r="K133" s="11">
        <f>K134</f>
        <v>209927204.67</v>
      </c>
      <c r="L133" s="11">
        <v>0</v>
      </c>
      <c r="M133" s="11">
        <v>0</v>
      </c>
      <c r="N133" s="67">
        <v>0</v>
      </c>
      <c r="O133" s="67"/>
      <c r="P133" s="67"/>
      <c r="Q133" s="67"/>
      <c r="R133" s="11">
        <v>0</v>
      </c>
      <c r="S133" s="11">
        <v>0</v>
      </c>
      <c r="T133" s="124"/>
      <c r="U133" s="67">
        <v>0</v>
      </c>
      <c r="V133" s="67"/>
      <c r="W133" s="67"/>
      <c r="X133" s="67"/>
      <c r="Y133" s="11"/>
      <c r="Z133" s="11">
        <v>0</v>
      </c>
      <c r="AA133" s="72"/>
      <c r="AB133" s="131">
        <f aca="true" t="shared" si="75" ref="AB133:AG134">H133+N133+U133</f>
        <v>207420850</v>
      </c>
      <c r="AC133" s="131">
        <f t="shared" si="75"/>
        <v>281174974.87</v>
      </c>
      <c r="AD133" s="131">
        <f t="shared" si="75"/>
        <v>209927204.67</v>
      </c>
      <c r="AE133" s="131">
        <f t="shared" si="75"/>
        <v>209927204.67</v>
      </c>
      <c r="AF133" s="131">
        <f t="shared" si="75"/>
        <v>0</v>
      </c>
      <c r="AG133" s="131">
        <f t="shared" si="75"/>
        <v>0</v>
      </c>
      <c r="AH133" s="603"/>
    </row>
    <row r="134" spans="1:34" ht="12.75">
      <c r="A134" s="483"/>
      <c r="B134" s="483"/>
      <c r="C134" s="566"/>
      <c r="D134" s="564"/>
      <c r="E134" s="155" t="s">
        <v>320</v>
      </c>
      <c r="F134" s="541" t="s">
        <v>886</v>
      </c>
      <c r="G134" s="488" t="s">
        <v>321</v>
      </c>
      <c r="H134" s="429">
        <v>207420850</v>
      </c>
      <c r="I134" s="429">
        <v>281174974.87</v>
      </c>
      <c r="J134" s="429">
        <v>209927204.67</v>
      </c>
      <c r="K134" s="429">
        <v>209927204.67</v>
      </c>
      <c r="L134" s="429">
        <v>0</v>
      </c>
      <c r="M134" s="429">
        <v>0</v>
      </c>
      <c r="N134" s="490">
        <v>0</v>
      </c>
      <c r="O134" s="490"/>
      <c r="P134" s="490"/>
      <c r="Q134" s="490"/>
      <c r="R134" s="429">
        <v>0</v>
      </c>
      <c r="S134" s="429">
        <v>0</v>
      </c>
      <c r="T134" s="429"/>
      <c r="U134" s="490">
        <v>0</v>
      </c>
      <c r="V134" s="490"/>
      <c r="W134" s="490"/>
      <c r="X134" s="490"/>
      <c r="Y134" s="429"/>
      <c r="Z134" s="429">
        <v>0</v>
      </c>
      <c r="AA134" s="429"/>
      <c r="AB134" s="581">
        <f t="shared" si="75"/>
        <v>207420850</v>
      </c>
      <c r="AC134" s="581">
        <f t="shared" si="75"/>
        <v>281174974.87</v>
      </c>
      <c r="AD134" s="581">
        <f t="shared" si="75"/>
        <v>209927204.67</v>
      </c>
      <c r="AE134" s="581">
        <f t="shared" si="75"/>
        <v>209927204.67</v>
      </c>
      <c r="AF134" s="581">
        <f t="shared" si="75"/>
        <v>0</v>
      </c>
      <c r="AG134" s="581">
        <f t="shared" si="75"/>
        <v>0</v>
      </c>
      <c r="AH134" s="603"/>
    </row>
    <row r="135" spans="1:34" ht="12.75">
      <c r="A135" s="483"/>
      <c r="B135" s="483"/>
      <c r="C135" s="566"/>
      <c r="D135" s="566"/>
      <c r="E135" s="155" t="s">
        <v>322</v>
      </c>
      <c r="F135" s="545"/>
      <c r="G135" s="489"/>
      <c r="H135" s="435"/>
      <c r="I135" s="435"/>
      <c r="J135" s="435"/>
      <c r="K135" s="435"/>
      <c r="L135" s="435"/>
      <c r="M135" s="435"/>
      <c r="N135" s="491"/>
      <c r="O135" s="491"/>
      <c r="P135" s="491"/>
      <c r="Q135" s="491"/>
      <c r="R135" s="435"/>
      <c r="S135" s="435"/>
      <c r="T135" s="435"/>
      <c r="U135" s="491"/>
      <c r="V135" s="491"/>
      <c r="W135" s="491"/>
      <c r="X135" s="491"/>
      <c r="Y135" s="435"/>
      <c r="Z135" s="435"/>
      <c r="AA135" s="435"/>
      <c r="AB135" s="582"/>
      <c r="AC135" s="582"/>
      <c r="AD135" s="582"/>
      <c r="AE135" s="582"/>
      <c r="AF135" s="582"/>
      <c r="AG135" s="582"/>
      <c r="AH135" s="603"/>
    </row>
    <row r="136" spans="1:34" ht="12.75">
      <c r="A136" s="483"/>
      <c r="B136" s="483"/>
      <c r="C136" s="566"/>
      <c r="D136" s="566"/>
      <c r="E136" s="155" t="s">
        <v>323</v>
      </c>
      <c r="F136" s="545"/>
      <c r="G136" s="489"/>
      <c r="H136" s="435"/>
      <c r="I136" s="435"/>
      <c r="J136" s="435"/>
      <c r="K136" s="435"/>
      <c r="L136" s="435"/>
      <c r="M136" s="435"/>
      <c r="N136" s="491"/>
      <c r="O136" s="491"/>
      <c r="P136" s="491"/>
      <c r="Q136" s="491"/>
      <c r="R136" s="435"/>
      <c r="S136" s="435"/>
      <c r="T136" s="435"/>
      <c r="U136" s="491"/>
      <c r="V136" s="491"/>
      <c r="W136" s="491"/>
      <c r="X136" s="491"/>
      <c r="Y136" s="435"/>
      <c r="Z136" s="435"/>
      <c r="AA136" s="435"/>
      <c r="AB136" s="582"/>
      <c r="AC136" s="582"/>
      <c r="AD136" s="582"/>
      <c r="AE136" s="582"/>
      <c r="AF136" s="582"/>
      <c r="AG136" s="582"/>
      <c r="AH136" s="603"/>
    </row>
    <row r="137" spans="1:34" ht="12.75">
      <c r="A137" s="483"/>
      <c r="B137" s="483"/>
      <c r="C137" s="566"/>
      <c r="D137" s="565"/>
      <c r="E137" s="155" t="s">
        <v>324</v>
      </c>
      <c r="F137" s="542"/>
      <c r="G137" s="524"/>
      <c r="H137" s="430"/>
      <c r="I137" s="430"/>
      <c r="J137" s="430"/>
      <c r="K137" s="430"/>
      <c r="L137" s="430"/>
      <c r="M137" s="430"/>
      <c r="N137" s="492"/>
      <c r="O137" s="492"/>
      <c r="P137" s="492"/>
      <c r="Q137" s="492"/>
      <c r="R137" s="430"/>
      <c r="S137" s="430"/>
      <c r="T137" s="430"/>
      <c r="U137" s="492"/>
      <c r="V137" s="492"/>
      <c r="W137" s="492"/>
      <c r="X137" s="492"/>
      <c r="Y137" s="430"/>
      <c r="Z137" s="430"/>
      <c r="AA137" s="430"/>
      <c r="AB137" s="583"/>
      <c r="AC137" s="583"/>
      <c r="AD137" s="583"/>
      <c r="AE137" s="583"/>
      <c r="AF137" s="583"/>
      <c r="AG137" s="583"/>
      <c r="AH137" s="603"/>
    </row>
    <row r="138" spans="1:34" ht="38.25">
      <c r="A138" s="483"/>
      <c r="B138" s="483"/>
      <c r="C138" s="566"/>
      <c r="D138" s="152" t="s">
        <v>325</v>
      </c>
      <c r="E138" s="155"/>
      <c r="F138" s="153"/>
      <c r="G138" s="6" t="s">
        <v>326</v>
      </c>
      <c r="H138" s="15">
        <f>H139</f>
        <v>13750000</v>
      </c>
      <c r="I138" s="15">
        <f>I139</f>
        <v>58684441.67</v>
      </c>
      <c r="J138" s="15">
        <f>J139</f>
        <v>58684441.67</v>
      </c>
      <c r="K138" s="15">
        <f>K139</f>
        <v>58684441.67</v>
      </c>
      <c r="L138" s="15">
        <v>0</v>
      </c>
      <c r="M138" s="15">
        <v>0</v>
      </c>
      <c r="N138" s="15">
        <f>N139</f>
        <v>0</v>
      </c>
      <c r="O138" s="15"/>
      <c r="P138" s="15"/>
      <c r="Q138" s="15"/>
      <c r="R138" s="15">
        <v>0</v>
      </c>
      <c r="S138" s="15">
        <v>0</v>
      </c>
      <c r="T138" s="11"/>
      <c r="U138" s="15">
        <f>U139</f>
        <v>0</v>
      </c>
      <c r="V138" s="15"/>
      <c r="W138" s="15"/>
      <c r="X138" s="15"/>
      <c r="Y138" s="15"/>
      <c r="Z138" s="15">
        <v>0</v>
      </c>
      <c r="AA138" s="72"/>
      <c r="AB138" s="131">
        <f aca="true" t="shared" si="76" ref="AB138:AG139">H138+N138+U138</f>
        <v>13750000</v>
      </c>
      <c r="AC138" s="131">
        <f t="shared" si="76"/>
        <v>58684441.67</v>
      </c>
      <c r="AD138" s="131">
        <f t="shared" si="76"/>
        <v>58684441.67</v>
      </c>
      <c r="AE138" s="131">
        <f t="shared" si="76"/>
        <v>58684441.67</v>
      </c>
      <c r="AF138" s="131">
        <f t="shared" si="76"/>
        <v>0</v>
      </c>
      <c r="AG138" s="131">
        <f t="shared" si="76"/>
        <v>0</v>
      </c>
      <c r="AH138" s="603"/>
    </row>
    <row r="139" spans="1:34" ht="12.75">
      <c r="A139" s="483"/>
      <c r="B139" s="483"/>
      <c r="C139" s="566"/>
      <c r="D139" s="564"/>
      <c r="E139" s="155" t="s">
        <v>327</v>
      </c>
      <c r="F139" s="564" t="s">
        <v>887</v>
      </c>
      <c r="G139" s="488" t="s">
        <v>328</v>
      </c>
      <c r="H139" s="429">
        <v>13750000</v>
      </c>
      <c r="I139" s="429">
        <v>58684441.67</v>
      </c>
      <c r="J139" s="429">
        <v>58684441.67</v>
      </c>
      <c r="K139" s="429">
        <v>58684441.67</v>
      </c>
      <c r="L139" s="429">
        <v>0</v>
      </c>
      <c r="M139" s="429">
        <v>0</v>
      </c>
      <c r="N139" s="490">
        <v>0</v>
      </c>
      <c r="O139" s="490"/>
      <c r="P139" s="490"/>
      <c r="Q139" s="490"/>
      <c r="R139" s="429">
        <v>0</v>
      </c>
      <c r="S139" s="429">
        <v>0</v>
      </c>
      <c r="T139" s="490"/>
      <c r="U139" s="490">
        <v>0</v>
      </c>
      <c r="V139" s="490"/>
      <c r="W139" s="490"/>
      <c r="X139" s="490"/>
      <c r="Y139" s="429"/>
      <c r="Z139" s="429">
        <v>0</v>
      </c>
      <c r="AA139" s="490"/>
      <c r="AB139" s="493">
        <f t="shared" si="76"/>
        <v>13750000</v>
      </c>
      <c r="AC139" s="493">
        <f t="shared" si="76"/>
        <v>58684441.67</v>
      </c>
      <c r="AD139" s="493">
        <f t="shared" si="76"/>
        <v>58684441.67</v>
      </c>
      <c r="AE139" s="493">
        <f t="shared" si="76"/>
        <v>58684441.67</v>
      </c>
      <c r="AF139" s="493">
        <f t="shared" si="76"/>
        <v>0</v>
      </c>
      <c r="AG139" s="493">
        <f t="shared" si="76"/>
        <v>0</v>
      </c>
      <c r="AH139" s="603"/>
    </row>
    <row r="140" spans="1:34" ht="12.75">
      <c r="A140" s="511"/>
      <c r="B140" s="511"/>
      <c r="C140" s="565"/>
      <c r="D140" s="565"/>
      <c r="E140" s="155" t="s">
        <v>329</v>
      </c>
      <c r="F140" s="565"/>
      <c r="G140" s="524"/>
      <c r="H140" s="430"/>
      <c r="I140" s="430"/>
      <c r="J140" s="430"/>
      <c r="K140" s="430"/>
      <c r="L140" s="430"/>
      <c r="M140" s="430"/>
      <c r="N140" s="492"/>
      <c r="O140" s="492"/>
      <c r="P140" s="492"/>
      <c r="Q140" s="492"/>
      <c r="R140" s="430"/>
      <c r="S140" s="430"/>
      <c r="T140" s="492"/>
      <c r="U140" s="492"/>
      <c r="V140" s="492"/>
      <c r="W140" s="492"/>
      <c r="X140" s="492"/>
      <c r="Y140" s="430"/>
      <c r="Z140" s="430"/>
      <c r="AA140" s="492"/>
      <c r="AB140" s="495"/>
      <c r="AC140" s="495"/>
      <c r="AD140" s="495"/>
      <c r="AE140" s="495"/>
      <c r="AF140" s="495"/>
      <c r="AG140" s="495"/>
      <c r="AH140" s="603"/>
    </row>
    <row r="141" spans="1:34" ht="25.5" customHeight="1">
      <c r="A141" s="28">
        <v>4</v>
      </c>
      <c r="B141" s="28"/>
      <c r="C141" s="158"/>
      <c r="D141" s="158"/>
      <c r="E141" s="158"/>
      <c r="F141" s="322"/>
      <c r="G141" s="6" t="s">
        <v>43</v>
      </c>
      <c r="H141" s="15">
        <f>H142</f>
        <v>87400000</v>
      </c>
      <c r="I141" s="15">
        <f aca="true" t="shared" si="77" ref="I141:K142">I142</f>
        <v>359901246</v>
      </c>
      <c r="J141" s="15">
        <f t="shared" si="77"/>
        <v>359901246</v>
      </c>
      <c r="K141" s="15">
        <f t="shared" si="77"/>
        <v>359901246</v>
      </c>
      <c r="L141" s="15">
        <v>0</v>
      </c>
      <c r="M141" s="15">
        <v>0</v>
      </c>
      <c r="N141" s="15">
        <f>N142</f>
        <v>0</v>
      </c>
      <c r="O141" s="15"/>
      <c r="P141" s="15"/>
      <c r="Q141" s="15"/>
      <c r="R141" s="15">
        <v>0</v>
      </c>
      <c r="S141" s="15">
        <v>0</v>
      </c>
      <c r="T141" s="15"/>
      <c r="U141" s="15">
        <f>U142</f>
        <v>0</v>
      </c>
      <c r="V141" s="15"/>
      <c r="W141" s="15"/>
      <c r="X141" s="15"/>
      <c r="Y141" s="15"/>
      <c r="Z141" s="15">
        <v>0</v>
      </c>
      <c r="AA141" s="15"/>
      <c r="AB141" s="133">
        <f aca="true" t="shared" si="78" ref="AB141:AG145">H141+N141+U141</f>
        <v>87400000</v>
      </c>
      <c r="AC141" s="133">
        <f t="shared" si="78"/>
        <v>359901246</v>
      </c>
      <c r="AD141" s="133">
        <f t="shared" si="78"/>
        <v>359901246</v>
      </c>
      <c r="AE141" s="133">
        <f t="shared" si="78"/>
        <v>359901246</v>
      </c>
      <c r="AF141" s="133">
        <f t="shared" si="78"/>
        <v>0</v>
      </c>
      <c r="AG141" s="133">
        <f t="shared" si="78"/>
        <v>0</v>
      </c>
      <c r="AH141" s="603"/>
    </row>
    <row r="142" spans="1:34" ht="33" customHeight="1">
      <c r="A142" s="482"/>
      <c r="B142" s="28" t="s">
        <v>44</v>
      </c>
      <c r="C142" s="158"/>
      <c r="D142" s="158"/>
      <c r="E142" s="158"/>
      <c r="F142" s="322"/>
      <c r="G142" s="6" t="s">
        <v>45</v>
      </c>
      <c r="H142" s="15">
        <f>H143</f>
        <v>87400000</v>
      </c>
      <c r="I142" s="15">
        <f t="shared" si="77"/>
        <v>359901246</v>
      </c>
      <c r="J142" s="15">
        <f t="shared" si="77"/>
        <v>359901246</v>
      </c>
      <c r="K142" s="15">
        <f t="shared" si="77"/>
        <v>359901246</v>
      </c>
      <c r="L142" s="15">
        <v>0</v>
      </c>
      <c r="M142" s="15">
        <v>0</v>
      </c>
      <c r="N142" s="15">
        <f>N143</f>
        <v>0</v>
      </c>
      <c r="O142" s="15"/>
      <c r="P142" s="15"/>
      <c r="Q142" s="15"/>
      <c r="R142" s="15">
        <v>0</v>
      </c>
      <c r="S142" s="15">
        <v>0</v>
      </c>
      <c r="T142" s="15"/>
      <c r="U142" s="15">
        <f>U143</f>
        <v>0</v>
      </c>
      <c r="V142" s="15"/>
      <c r="W142" s="15"/>
      <c r="X142" s="15"/>
      <c r="Y142" s="15"/>
      <c r="Z142" s="15">
        <v>0</v>
      </c>
      <c r="AA142" s="15"/>
      <c r="AB142" s="133">
        <f t="shared" si="78"/>
        <v>87400000</v>
      </c>
      <c r="AC142" s="133">
        <f t="shared" si="78"/>
        <v>359901246</v>
      </c>
      <c r="AD142" s="133">
        <f t="shared" si="78"/>
        <v>359901246</v>
      </c>
      <c r="AE142" s="133">
        <f t="shared" si="78"/>
        <v>359901246</v>
      </c>
      <c r="AF142" s="133">
        <f t="shared" si="78"/>
        <v>0</v>
      </c>
      <c r="AG142" s="133">
        <f t="shared" si="78"/>
        <v>0</v>
      </c>
      <c r="AH142" s="603"/>
    </row>
    <row r="143" spans="1:34" ht="51" customHeight="1">
      <c r="A143" s="483"/>
      <c r="B143" s="482"/>
      <c r="C143" s="158" t="s">
        <v>46</v>
      </c>
      <c r="D143" s="159"/>
      <c r="E143" s="159"/>
      <c r="F143" s="322"/>
      <c r="G143" s="156" t="s">
        <v>47</v>
      </c>
      <c r="H143" s="15">
        <f>H144+H148</f>
        <v>87400000</v>
      </c>
      <c r="I143" s="15">
        <f>I144+I148</f>
        <v>359901246</v>
      </c>
      <c r="J143" s="15">
        <f>J144+J148</f>
        <v>359901246</v>
      </c>
      <c r="K143" s="15">
        <f>K144+K148</f>
        <v>359901246</v>
      </c>
      <c r="L143" s="15">
        <v>0</v>
      </c>
      <c r="M143" s="15">
        <v>0</v>
      </c>
      <c r="N143" s="15">
        <f>N144+N148</f>
        <v>0</v>
      </c>
      <c r="O143" s="15"/>
      <c r="P143" s="15"/>
      <c r="Q143" s="15"/>
      <c r="R143" s="15">
        <v>0</v>
      </c>
      <c r="S143" s="15">
        <v>0</v>
      </c>
      <c r="T143" s="15"/>
      <c r="U143" s="15">
        <f>U144+U148</f>
        <v>0</v>
      </c>
      <c r="V143" s="15"/>
      <c r="W143" s="15"/>
      <c r="X143" s="15"/>
      <c r="Y143" s="15"/>
      <c r="Z143" s="15">
        <v>0</v>
      </c>
      <c r="AA143" s="15"/>
      <c r="AB143" s="131">
        <f t="shared" si="78"/>
        <v>87400000</v>
      </c>
      <c r="AC143" s="131">
        <f t="shared" si="78"/>
        <v>359901246</v>
      </c>
      <c r="AD143" s="131">
        <f t="shared" si="78"/>
        <v>359901246</v>
      </c>
      <c r="AE143" s="131">
        <f t="shared" si="78"/>
        <v>359901246</v>
      </c>
      <c r="AF143" s="131">
        <f t="shared" si="78"/>
        <v>0</v>
      </c>
      <c r="AG143" s="131">
        <f t="shared" si="78"/>
        <v>0</v>
      </c>
      <c r="AH143" s="603"/>
    </row>
    <row r="144" spans="1:34" ht="23.25" customHeight="1">
      <c r="A144" s="483"/>
      <c r="B144" s="483"/>
      <c r="C144" s="525"/>
      <c r="D144" s="152" t="s">
        <v>330</v>
      </c>
      <c r="E144" s="160"/>
      <c r="F144" s="31"/>
      <c r="G144" s="6" t="s">
        <v>331</v>
      </c>
      <c r="H144" s="15">
        <f>H145</f>
        <v>43450000</v>
      </c>
      <c r="I144" s="15">
        <f>I145</f>
        <v>90706066</v>
      </c>
      <c r="J144" s="15">
        <f>J145</f>
        <v>90706066</v>
      </c>
      <c r="K144" s="15">
        <f>K145</f>
        <v>90706066</v>
      </c>
      <c r="L144" s="15">
        <v>0</v>
      </c>
      <c r="M144" s="15">
        <v>0</v>
      </c>
      <c r="N144" s="15">
        <f>N145</f>
        <v>0</v>
      </c>
      <c r="O144" s="15"/>
      <c r="P144" s="15"/>
      <c r="Q144" s="15"/>
      <c r="R144" s="15">
        <v>0</v>
      </c>
      <c r="S144" s="15">
        <v>0</v>
      </c>
      <c r="T144" s="15"/>
      <c r="U144" s="15">
        <f>U145</f>
        <v>0</v>
      </c>
      <c r="V144" s="15"/>
      <c r="W144" s="15"/>
      <c r="X144" s="15"/>
      <c r="Y144" s="15"/>
      <c r="Z144" s="15">
        <v>0</v>
      </c>
      <c r="AA144" s="15"/>
      <c r="AB144" s="133">
        <f t="shared" si="78"/>
        <v>43450000</v>
      </c>
      <c r="AC144" s="133">
        <f t="shared" si="78"/>
        <v>90706066</v>
      </c>
      <c r="AD144" s="133">
        <f t="shared" si="78"/>
        <v>90706066</v>
      </c>
      <c r="AE144" s="133">
        <f t="shared" si="78"/>
        <v>90706066</v>
      </c>
      <c r="AF144" s="133">
        <f t="shared" si="78"/>
        <v>0</v>
      </c>
      <c r="AG144" s="133">
        <f t="shared" si="78"/>
        <v>0</v>
      </c>
      <c r="AH144" s="603"/>
    </row>
    <row r="145" spans="1:34" ht="12.75">
      <c r="A145" s="483"/>
      <c r="B145" s="483"/>
      <c r="C145" s="526"/>
      <c r="D145" s="525"/>
      <c r="E145" s="160" t="s">
        <v>332</v>
      </c>
      <c r="F145" s="466" t="s">
        <v>888</v>
      </c>
      <c r="G145" s="488" t="s">
        <v>333</v>
      </c>
      <c r="H145" s="490">
        <v>43450000</v>
      </c>
      <c r="I145" s="490">
        <v>90706066</v>
      </c>
      <c r="J145" s="490">
        <v>90706066</v>
      </c>
      <c r="K145" s="490">
        <v>90706066</v>
      </c>
      <c r="L145" s="490">
        <v>0</v>
      </c>
      <c r="M145" s="490">
        <v>0</v>
      </c>
      <c r="N145" s="490">
        <v>0</v>
      </c>
      <c r="O145" s="490"/>
      <c r="P145" s="490"/>
      <c r="Q145" s="490"/>
      <c r="R145" s="490">
        <v>0</v>
      </c>
      <c r="S145" s="490">
        <v>0</v>
      </c>
      <c r="T145" s="490"/>
      <c r="U145" s="490">
        <v>0</v>
      </c>
      <c r="V145" s="490"/>
      <c r="W145" s="490"/>
      <c r="X145" s="490"/>
      <c r="Y145" s="490"/>
      <c r="Z145" s="490">
        <v>0</v>
      </c>
      <c r="AA145" s="490"/>
      <c r="AB145" s="493">
        <f t="shared" si="78"/>
        <v>43450000</v>
      </c>
      <c r="AC145" s="493">
        <f t="shared" si="78"/>
        <v>90706066</v>
      </c>
      <c r="AD145" s="493">
        <f t="shared" si="78"/>
        <v>90706066</v>
      </c>
      <c r="AE145" s="493">
        <f t="shared" si="78"/>
        <v>90706066</v>
      </c>
      <c r="AF145" s="493">
        <f t="shared" si="78"/>
        <v>0</v>
      </c>
      <c r="AG145" s="493">
        <f t="shared" si="78"/>
        <v>0</v>
      </c>
      <c r="AH145" s="603"/>
    </row>
    <row r="146" spans="1:34" ht="12.75">
      <c r="A146" s="483"/>
      <c r="B146" s="483"/>
      <c r="C146" s="526"/>
      <c r="D146" s="526"/>
      <c r="E146" s="160" t="s">
        <v>334</v>
      </c>
      <c r="F146" s="467"/>
      <c r="G146" s="489"/>
      <c r="H146" s="491"/>
      <c r="I146" s="491"/>
      <c r="J146" s="491"/>
      <c r="K146" s="491"/>
      <c r="L146" s="491"/>
      <c r="M146" s="491"/>
      <c r="N146" s="491"/>
      <c r="O146" s="491"/>
      <c r="P146" s="491"/>
      <c r="Q146" s="491"/>
      <c r="R146" s="491"/>
      <c r="S146" s="491"/>
      <c r="T146" s="491"/>
      <c r="U146" s="491"/>
      <c r="V146" s="491"/>
      <c r="W146" s="491"/>
      <c r="X146" s="491"/>
      <c r="Y146" s="491"/>
      <c r="Z146" s="491"/>
      <c r="AA146" s="491"/>
      <c r="AB146" s="494"/>
      <c r="AC146" s="494"/>
      <c r="AD146" s="494"/>
      <c r="AE146" s="494"/>
      <c r="AF146" s="494"/>
      <c r="AG146" s="494"/>
      <c r="AH146" s="603"/>
    </row>
    <row r="147" spans="1:34" ht="12.75">
      <c r="A147" s="483"/>
      <c r="B147" s="483"/>
      <c r="C147" s="526"/>
      <c r="D147" s="527"/>
      <c r="E147" s="160" t="s">
        <v>335</v>
      </c>
      <c r="F147" s="468"/>
      <c r="G147" s="524"/>
      <c r="H147" s="492"/>
      <c r="I147" s="492"/>
      <c r="J147" s="492"/>
      <c r="K147" s="492"/>
      <c r="L147" s="492"/>
      <c r="M147" s="492"/>
      <c r="N147" s="492"/>
      <c r="O147" s="492"/>
      <c r="P147" s="492"/>
      <c r="Q147" s="492"/>
      <c r="R147" s="492"/>
      <c r="S147" s="492"/>
      <c r="T147" s="492"/>
      <c r="U147" s="492"/>
      <c r="V147" s="492"/>
      <c r="W147" s="492"/>
      <c r="X147" s="492"/>
      <c r="Y147" s="492"/>
      <c r="Z147" s="492"/>
      <c r="AA147" s="492"/>
      <c r="AB147" s="495"/>
      <c r="AC147" s="495"/>
      <c r="AD147" s="495"/>
      <c r="AE147" s="495"/>
      <c r="AF147" s="495"/>
      <c r="AG147" s="495"/>
      <c r="AH147" s="603"/>
    </row>
    <row r="148" spans="1:34" ht="12.75">
      <c r="A148" s="483"/>
      <c r="B148" s="483"/>
      <c r="C148" s="526"/>
      <c r="D148" s="152" t="s">
        <v>336</v>
      </c>
      <c r="E148" s="160"/>
      <c r="F148" s="31"/>
      <c r="G148" s="6" t="s">
        <v>337</v>
      </c>
      <c r="H148" s="15">
        <f>H149</f>
        <v>43950000</v>
      </c>
      <c r="I148" s="15">
        <f>I149</f>
        <v>269195180</v>
      </c>
      <c r="J148" s="15">
        <f>J149</f>
        <v>269195180</v>
      </c>
      <c r="K148" s="15">
        <f>K149</f>
        <v>269195180</v>
      </c>
      <c r="L148" s="15">
        <v>0</v>
      </c>
      <c r="M148" s="15">
        <v>0</v>
      </c>
      <c r="N148" s="15">
        <f>N149</f>
        <v>0</v>
      </c>
      <c r="O148" s="15"/>
      <c r="P148" s="15"/>
      <c r="Q148" s="15"/>
      <c r="R148" s="15">
        <v>0</v>
      </c>
      <c r="S148" s="15">
        <v>0</v>
      </c>
      <c r="T148" s="15"/>
      <c r="U148" s="15">
        <f>U149</f>
        <v>0</v>
      </c>
      <c r="V148" s="15"/>
      <c r="W148" s="15"/>
      <c r="X148" s="15"/>
      <c r="Y148" s="15"/>
      <c r="Z148" s="15">
        <v>0</v>
      </c>
      <c r="AA148" s="15"/>
      <c r="AB148" s="133">
        <f aca="true" t="shared" si="79" ref="AB148:AG149">H148+N148+U148</f>
        <v>43950000</v>
      </c>
      <c r="AC148" s="133">
        <f t="shared" si="79"/>
        <v>269195180</v>
      </c>
      <c r="AD148" s="133">
        <f t="shared" si="79"/>
        <v>269195180</v>
      </c>
      <c r="AE148" s="133">
        <f t="shared" si="79"/>
        <v>269195180</v>
      </c>
      <c r="AF148" s="133">
        <f t="shared" si="79"/>
        <v>0</v>
      </c>
      <c r="AG148" s="133">
        <f t="shared" si="79"/>
        <v>0</v>
      </c>
      <c r="AH148" s="603"/>
    </row>
    <row r="149" spans="1:34" ht="12.75">
      <c r="A149" s="483"/>
      <c r="B149" s="483"/>
      <c r="C149" s="526"/>
      <c r="D149" s="525"/>
      <c r="E149" s="160" t="s">
        <v>338</v>
      </c>
      <c r="F149" s="466" t="s">
        <v>889</v>
      </c>
      <c r="G149" s="488" t="s">
        <v>339</v>
      </c>
      <c r="H149" s="490">
        <v>43950000</v>
      </c>
      <c r="I149" s="490">
        <v>269195180</v>
      </c>
      <c r="J149" s="490">
        <v>269195180</v>
      </c>
      <c r="K149" s="490">
        <v>269195180</v>
      </c>
      <c r="L149" s="490">
        <v>0</v>
      </c>
      <c r="M149" s="490">
        <v>0</v>
      </c>
      <c r="N149" s="490">
        <v>0</v>
      </c>
      <c r="O149" s="490"/>
      <c r="P149" s="490"/>
      <c r="Q149" s="490"/>
      <c r="R149" s="490">
        <v>0</v>
      </c>
      <c r="S149" s="490">
        <v>0</v>
      </c>
      <c r="T149" s="490"/>
      <c r="U149" s="490">
        <v>0</v>
      </c>
      <c r="V149" s="490"/>
      <c r="W149" s="490"/>
      <c r="X149" s="490"/>
      <c r="Y149" s="490"/>
      <c r="Z149" s="490">
        <v>0</v>
      </c>
      <c r="AA149" s="490"/>
      <c r="AB149" s="493">
        <f t="shared" si="79"/>
        <v>43950000</v>
      </c>
      <c r="AC149" s="493">
        <f t="shared" si="79"/>
        <v>269195180</v>
      </c>
      <c r="AD149" s="493">
        <f t="shared" si="79"/>
        <v>269195180</v>
      </c>
      <c r="AE149" s="493">
        <f t="shared" si="79"/>
        <v>269195180</v>
      </c>
      <c r="AF149" s="493">
        <f t="shared" si="79"/>
        <v>0</v>
      </c>
      <c r="AG149" s="493">
        <f t="shared" si="79"/>
        <v>0</v>
      </c>
      <c r="AH149" s="603"/>
    </row>
    <row r="150" spans="1:34" ht="12.75">
      <c r="A150" s="483"/>
      <c r="B150" s="483"/>
      <c r="C150" s="526"/>
      <c r="D150" s="526"/>
      <c r="E150" s="160" t="s">
        <v>340</v>
      </c>
      <c r="F150" s="467"/>
      <c r="G150" s="489"/>
      <c r="H150" s="491"/>
      <c r="I150" s="491"/>
      <c r="J150" s="491"/>
      <c r="K150" s="491"/>
      <c r="L150" s="491"/>
      <c r="M150" s="491"/>
      <c r="N150" s="491"/>
      <c r="O150" s="491"/>
      <c r="P150" s="491"/>
      <c r="Q150" s="491"/>
      <c r="R150" s="491"/>
      <c r="S150" s="491"/>
      <c r="T150" s="491"/>
      <c r="U150" s="491"/>
      <c r="V150" s="491"/>
      <c r="W150" s="491"/>
      <c r="X150" s="491"/>
      <c r="Y150" s="491"/>
      <c r="Z150" s="491"/>
      <c r="AA150" s="491"/>
      <c r="AB150" s="494"/>
      <c r="AC150" s="494"/>
      <c r="AD150" s="494"/>
      <c r="AE150" s="494"/>
      <c r="AF150" s="494"/>
      <c r="AG150" s="494"/>
      <c r="AH150" s="603"/>
    </row>
    <row r="151" spans="1:34" ht="12.75">
      <c r="A151" s="483"/>
      <c r="B151" s="483"/>
      <c r="C151" s="526"/>
      <c r="D151" s="526"/>
      <c r="E151" s="160" t="s">
        <v>341</v>
      </c>
      <c r="F151" s="467"/>
      <c r="G151" s="489"/>
      <c r="H151" s="491"/>
      <c r="I151" s="491"/>
      <c r="J151" s="491"/>
      <c r="K151" s="491"/>
      <c r="L151" s="491"/>
      <c r="M151" s="491"/>
      <c r="N151" s="491"/>
      <c r="O151" s="491"/>
      <c r="P151" s="491"/>
      <c r="Q151" s="491"/>
      <c r="R151" s="491"/>
      <c r="S151" s="491"/>
      <c r="T151" s="491"/>
      <c r="U151" s="491"/>
      <c r="V151" s="491"/>
      <c r="W151" s="491"/>
      <c r="X151" s="491"/>
      <c r="Y151" s="491"/>
      <c r="Z151" s="491"/>
      <c r="AA151" s="491"/>
      <c r="AB151" s="494"/>
      <c r="AC151" s="494"/>
      <c r="AD151" s="494"/>
      <c r="AE151" s="494"/>
      <c r="AF151" s="494"/>
      <c r="AG151" s="494"/>
      <c r="AH151" s="603"/>
    </row>
    <row r="152" spans="1:34" ht="12.75">
      <c r="A152" s="511"/>
      <c r="B152" s="511"/>
      <c r="C152" s="527"/>
      <c r="D152" s="527"/>
      <c r="E152" s="160" t="s">
        <v>342</v>
      </c>
      <c r="F152" s="468"/>
      <c r="G152" s="524"/>
      <c r="H152" s="492"/>
      <c r="I152" s="492"/>
      <c r="J152" s="492"/>
      <c r="K152" s="492"/>
      <c r="L152" s="492"/>
      <c r="M152" s="492"/>
      <c r="N152" s="492"/>
      <c r="O152" s="492"/>
      <c r="P152" s="492"/>
      <c r="Q152" s="492"/>
      <c r="R152" s="492"/>
      <c r="S152" s="492"/>
      <c r="T152" s="492"/>
      <c r="U152" s="492"/>
      <c r="V152" s="492"/>
      <c r="W152" s="492"/>
      <c r="X152" s="492"/>
      <c r="Y152" s="492"/>
      <c r="Z152" s="492"/>
      <c r="AA152" s="492"/>
      <c r="AB152" s="495"/>
      <c r="AC152" s="495"/>
      <c r="AD152" s="495"/>
      <c r="AE152" s="495"/>
      <c r="AF152" s="495"/>
      <c r="AG152" s="495"/>
      <c r="AH152" s="603"/>
    </row>
    <row r="153" spans="1:34" ht="12.75">
      <c r="A153" s="28">
        <v>5</v>
      </c>
      <c r="B153" s="28"/>
      <c r="C153" s="158"/>
      <c r="D153" s="158"/>
      <c r="E153" s="158"/>
      <c r="F153" s="322"/>
      <c r="G153" s="6" t="s">
        <v>48</v>
      </c>
      <c r="H153" s="15">
        <f>H154</f>
        <v>63250000</v>
      </c>
      <c r="I153" s="15">
        <f aca="true" t="shared" si="80" ref="I153:K156">I154</f>
        <v>435328226</v>
      </c>
      <c r="J153" s="15">
        <f t="shared" si="80"/>
        <v>435328226</v>
      </c>
      <c r="K153" s="15">
        <f t="shared" si="80"/>
        <v>435328226</v>
      </c>
      <c r="L153" s="15">
        <v>0</v>
      </c>
      <c r="M153" s="15">
        <v>0</v>
      </c>
      <c r="N153" s="15">
        <f>N154</f>
        <v>0</v>
      </c>
      <c r="O153" s="15"/>
      <c r="P153" s="15"/>
      <c r="Q153" s="15"/>
      <c r="R153" s="15">
        <v>0</v>
      </c>
      <c r="S153" s="15">
        <v>0</v>
      </c>
      <c r="T153" s="15"/>
      <c r="U153" s="15">
        <f>U154</f>
        <v>0</v>
      </c>
      <c r="V153" s="15"/>
      <c r="W153" s="15"/>
      <c r="X153" s="15"/>
      <c r="Y153" s="15"/>
      <c r="Z153" s="15">
        <v>0</v>
      </c>
      <c r="AA153" s="15"/>
      <c r="AB153" s="133">
        <f aca="true" t="shared" si="81" ref="AB153:AG157">H153+N153+U153</f>
        <v>63250000</v>
      </c>
      <c r="AC153" s="133">
        <f t="shared" si="81"/>
        <v>435328226</v>
      </c>
      <c r="AD153" s="133">
        <f t="shared" si="81"/>
        <v>435328226</v>
      </c>
      <c r="AE153" s="133">
        <f t="shared" si="81"/>
        <v>435328226</v>
      </c>
      <c r="AF153" s="133">
        <f t="shared" si="81"/>
        <v>0</v>
      </c>
      <c r="AG153" s="133">
        <f t="shared" si="81"/>
        <v>0</v>
      </c>
      <c r="AH153" s="603"/>
    </row>
    <row r="154" spans="1:34" ht="12.75">
      <c r="A154" s="482"/>
      <c r="B154" s="28" t="s">
        <v>49</v>
      </c>
      <c r="C154" s="158"/>
      <c r="D154" s="158"/>
      <c r="E154" s="158"/>
      <c r="F154" s="322"/>
      <c r="G154" s="6" t="s">
        <v>50</v>
      </c>
      <c r="H154" s="15">
        <f>H155</f>
        <v>63250000</v>
      </c>
      <c r="I154" s="15">
        <f t="shared" si="80"/>
        <v>435328226</v>
      </c>
      <c r="J154" s="15">
        <f t="shared" si="80"/>
        <v>435328226</v>
      </c>
      <c r="K154" s="15">
        <f t="shared" si="80"/>
        <v>435328226</v>
      </c>
      <c r="L154" s="15">
        <v>0</v>
      </c>
      <c r="M154" s="15">
        <v>0</v>
      </c>
      <c r="N154" s="15">
        <f>N155</f>
        <v>0</v>
      </c>
      <c r="O154" s="15"/>
      <c r="P154" s="15"/>
      <c r="Q154" s="15"/>
      <c r="R154" s="15">
        <v>0</v>
      </c>
      <c r="S154" s="15">
        <v>0</v>
      </c>
      <c r="T154" s="15"/>
      <c r="U154" s="15">
        <f>U155</f>
        <v>0</v>
      </c>
      <c r="V154" s="15"/>
      <c r="W154" s="15"/>
      <c r="X154" s="15"/>
      <c r="Y154" s="15"/>
      <c r="Z154" s="15">
        <v>0</v>
      </c>
      <c r="AA154" s="15"/>
      <c r="AB154" s="133">
        <f t="shared" si="81"/>
        <v>63250000</v>
      </c>
      <c r="AC154" s="133">
        <f t="shared" si="81"/>
        <v>435328226</v>
      </c>
      <c r="AD154" s="133">
        <f t="shared" si="81"/>
        <v>435328226</v>
      </c>
      <c r="AE154" s="133">
        <f t="shared" si="81"/>
        <v>435328226</v>
      </c>
      <c r="AF154" s="133">
        <f t="shared" si="81"/>
        <v>0</v>
      </c>
      <c r="AG154" s="133">
        <f t="shared" si="81"/>
        <v>0</v>
      </c>
      <c r="AH154" s="603"/>
    </row>
    <row r="155" spans="1:34" ht="12.75">
      <c r="A155" s="483"/>
      <c r="B155" s="482"/>
      <c r="C155" s="158" t="s">
        <v>51</v>
      </c>
      <c r="D155" s="159"/>
      <c r="E155" s="159"/>
      <c r="F155" s="322"/>
      <c r="G155" s="156" t="s">
        <v>52</v>
      </c>
      <c r="H155" s="15">
        <f>H156</f>
        <v>63250000</v>
      </c>
      <c r="I155" s="15">
        <f t="shared" si="80"/>
        <v>435328226</v>
      </c>
      <c r="J155" s="15">
        <f t="shared" si="80"/>
        <v>435328226</v>
      </c>
      <c r="K155" s="15">
        <f t="shared" si="80"/>
        <v>435328226</v>
      </c>
      <c r="L155" s="15">
        <v>0</v>
      </c>
      <c r="M155" s="15">
        <v>0</v>
      </c>
      <c r="N155" s="15">
        <f>N156</f>
        <v>0</v>
      </c>
      <c r="O155" s="15"/>
      <c r="P155" s="15"/>
      <c r="Q155" s="15"/>
      <c r="R155" s="15">
        <v>0</v>
      </c>
      <c r="S155" s="15">
        <v>0</v>
      </c>
      <c r="T155" s="15"/>
      <c r="U155" s="15">
        <f>U156</f>
        <v>0</v>
      </c>
      <c r="V155" s="15"/>
      <c r="W155" s="15"/>
      <c r="X155" s="15"/>
      <c r="Y155" s="15"/>
      <c r="Z155" s="15">
        <v>0</v>
      </c>
      <c r="AA155" s="15"/>
      <c r="AB155" s="133">
        <f t="shared" si="81"/>
        <v>63250000</v>
      </c>
      <c r="AC155" s="133">
        <f t="shared" si="81"/>
        <v>435328226</v>
      </c>
      <c r="AD155" s="133">
        <f t="shared" si="81"/>
        <v>435328226</v>
      </c>
      <c r="AE155" s="133">
        <f t="shared" si="81"/>
        <v>435328226</v>
      </c>
      <c r="AF155" s="133">
        <f t="shared" si="81"/>
        <v>0</v>
      </c>
      <c r="AG155" s="133">
        <f t="shared" si="81"/>
        <v>0</v>
      </c>
      <c r="AH155" s="603"/>
    </row>
    <row r="156" spans="1:34" ht="25.5">
      <c r="A156" s="483"/>
      <c r="B156" s="483"/>
      <c r="C156" s="525"/>
      <c r="D156" s="158" t="s">
        <v>343</v>
      </c>
      <c r="E156" s="160"/>
      <c r="F156" s="31"/>
      <c r="G156" s="6" t="s">
        <v>344</v>
      </c>
      <c r="H156" s="15">
        <f>H157</f>
        <v>63250000</v>
      </c>
      <c r="I156" s="15">
        <f t="shared" si="80"/>
        <v>435328226</v>
      </c>
      <c r="J156" s="15">
        <f t="shared" si="80"/>
        <v>435328226</v>
      </c>
      <c r="K156" s="15">
        <f t="shared" si="80"/>
        <v>435328226</v>
      </c>
      <c r="L156" s="15">
        <v>0</v>
      </c>
      <c r="M156" s="15">
        <v>0</v>
      </c>
      <c r="N156" s="15">
        <f>N157</f>
        <v>0</v>
      </c>
      <c r="O156" s="15"/>
      <c r="P156" s="15"/>
      <c r="Q156" s="15"/>
      <c r="R156" s="15">
        <v>0</v>
      </c>
      <c r="S156" s="15">
        <v>0</v>
      </c>
      <c r="T156" s="15"/>
      <c r="U156" s="15">
        <f>U157</f>
        <v>0</v>
      </c>
      <c r="V156" s="15"/>
      <c r="W156" s="15"/>
      <c r="X156" s="15"/>
      <c r="Y156" s="15"/>
      <c r="Z156" s="15">
        <v>0</v>
      </c>
      <c r="AA156" s="15"/>
      <c r="AB156" s="131">
        <f t="shared" si="81"/>
        <v>63250000</v>
      </c>
      <c r="AC156" s="131">
        <f t="shared" si="81"/>
        <v>435328226</v>
      </c>
      <c r="AD156" s="131">
        <f t="shared" si="81"/>
        <v>435328226</v>
      </c>
      <c r="AE156" s="131">
        <f t="shared" si="81"/>
        <v>435328226</v>
      </c>
      <c r="AF156" s="131">
        <f t="shared" si="81"/>
        <v>0</v>
      </c>
      <c r="AG156" s="131">
        <f t="shared" si="81"/>
        <v>0</v>
      </c>
      <c r="AH156" s="603"/>
    </row>
    <row r="157" spans="1:34" ht="30" customHeight="1">
      <c r="A157" s="483"/>
      <c r="B157" s="483"/>
      <c r="C157" s="526"/>
      <c r="D157" s="525"/>
      <c r="E157" s="160" t="s">
        <v>345</v>
      </c>
      <c r="F157" s="541" t="s">
        <v>890</v>
      </c>
      <c r="G157" s="488" t="s">
        <v>346</v>
      </c>
      <c r="H157" s="490">
        <v>63250000</v>
      </c>
      <c r="I157" s="490">
        <v>435328226</v>
      </c>
      <c r="J157" s="490">
        <v>435328226</v>
      </c>
      <c r="K157" s="490">
        <v>435328226</v>
      </c>
      <c r="L157" s="490">
        <v>0</v>
      </c>
      <c r="M157" s="490">
        <v>0</v>
      </c>
      <c r="N157" s="490">
        <v>0</v>
      </c>
      <c r="O157" s="490"/>
      <c r="P157" s="490"/>
      <c r="Q157" s="490"/>
      <c r="R157" s="490">
        <v>0</v>
      </c>
      <c r="S157" s="490">
        <v>0</v>
      </c>
      <c r="T157" s="490"/>
      <c r="U157" s="490">
        <v>0</v>
      </c>
      <c r="V157" s="490"/>
      <c r="W157" s="490"/>
      <c r="X157" s="490"/>
      <c r="Y157" s="490"/>
      <c r="Z157" s="490">
        <v>0</v>
      </c>
      <c r="AA157" s="490"/>
      <c r="AB157" s="493">
        <f t="shared" si="81"/>
        <v>63250000</v>
      </c>
      <c r="AC157" s="493">
        <f t="shared" si="81"/>
        <v>435328226</v>
      </c>
      <c r="AD157" s="493">
        <f t="shared" si="81"/>
        <v>435328226</v>
      </c>
      <c r="AE157" s="493">
        <f t="shared" si="81"/>
        <v>435328226</v>
      </c>
      <c r="AF157" s="493">
        <f t="shared" si="81"/>
        <v>0</v>
      </c>
      <c r="AG157" s="493">
        <f t="shared" si="81"/>
        <v>0</v>
      </c>
      <c r="AH157" s="603"/>
    </row>
    <row r="158" spans="1:34" ht="30" customHeight="1">
      <c r="A158" s="483"/>
      <c r="B158" s="483"/>
      <c r="C158" s="526"/>
      <c r="D158" s="526"/>
      <c r="E158" s="160" t="s">
        <v>347</v>
      </c>
      <c r="F158" s="545"/>
      <c r="G158" s="489"/>
      <c r="H158" s="491"/>
      <c r="I158" s="491"/>
      <c r="J158" s="491"/>
      <c r="K158" s="491"/>
      <c r="L158" s="491"/>
      <c r="M158" s="491"/>
      <c r="N158" s="491"/>
      <c r="O158" s="491"/>
      <c r="P158" s="491"/>
      <c r="Q158" s="491"/>
      <c r="R158" s="491"/>
      <c r="S158" s="491"/>
      <c r="T158" s="491"/>
      <c r="U158" s="491"/>
      <c r="V158" s="491"/>
      <c r="W158" s="491"/>
      <c r="X158" s="491"/>
      <c r="Y158" s="491"/>
      <c r="Z158" s="491"/>
      <c r="AA158" s="491"/>
      <c r="AB158" s="494"/>
      <c r="AC158" s="494"/>
      <c r="AD158" s="494"/>
      <c r="AE158" s="494"/>
      <c r="AF158" s="494"/>
      <c r="AG158" s="494"/>
      <c r="AH158" s="603"/>
    </row>
    <row r="159" spans="1:34" ht="30" customHeight="1">
      <c r="A159" s="483"/>
      <c r="B159" s="483"/>
      <c r="C159" s="526"/>
      <c r="D159" s="526"/>
      <c r="E159" s="160" t="s">
        <v>348</v>
      </c>
      <c r="F159" s="545"/>
      <c r="G159" s="489"/>
      <c r="H159" s="491"/>
      <c r="I159" s="491"/>
      <c r="J159" s="491"/>
      <c r="K159" s="491"/>
      <c r="L159" s="491"/>
      <c r="M159" s="491"/>
      <c r="N159" s="491"/>
      <c r="O159" s="491"/>
      <c r="P159" s="491"/>
      <c r="Q159" s="491"/>
      <c r="R159" s="491"/>
      <c r="S159" s="491"/>
      <c r="T159" s="491"/>
      <c r="U159" s="491"/>
      <c r="V159" s="491"/>
      <c r="W159" s="491"/>
      <c r="X159" s="491"/>
      <c r="Y159" s="491"/>
      <c r="Z159" s="491"/>
      <c r="AA159" s="491"/>
      <c r="AB159" s="494"/>
      <c r="AC159" s="494"/>
      <c r="AD159" s="494"/>
      <c r="AE159" s="494"/>
      <c r="AF159" s="494"/>
      <c r="AG159" s="494"/>
      <c r="AH159" s="603"/>
    </row>
    <row r="160" spans="1:34" ht="30" customHeight="1" thickBot="1">
      <c r="A160" s="483"/>
      <c r="B160" s="483"/>
      <c r="C160" s="526"/>
      <c r="D160" s="526"/>
      <c r="E160" s="215" t="s">
        <v>349</v>
      </c>
      <c r="F160" s="545"/>
      <c r="G160" s="489"/>
      <c r="H160" s="530"/>
      <c r="I160" s="530"/>
      <c r="J160" s="530"/>
      <c r="K160" s="530"/>
      <c r="L160" s="530"/>
      <c r="M160" s="530"/>
      <c r="N160" s="491"/>
      <c r="O160" s="491"/>
      <c r="P160" s="491"/>
      <c r="Q160" s="491"/>
      <c r="R160" s="530"/>
      <c r="S160" s="530"/>
      <c r="T160" s="491"/>
      <c r="U160" s="491"/>
      <c r="V160" s="491"/>
      <c r="W160" s="491"/>
      <c r="X160" s="491"/>
      <c r="Y160" s="530"/>
      <c r="Z160" s="530"/>
      <c r="AA160" s="491"/>
      <c r="AB160" s="494"/>
      <c r="AC160" s="494"/>
      <c r="AD160" s="494"/>
      <c r="AE160" s="494"/>
      <c r="AF160" s="494"/>
      <c r="AG160" s="494"/>
      <c r="AH160" s="604"/>
    </row>
    <row r="161" spans="1:36" ht="13.5" customHeight="1" thickBot="1">
      <c r="A161" s="487" t="s">
        <v>157</v>
      </c>
      <c r="B161" s="487"/>
      <c r="C161" s="487"/>
      <c r="D161" s="487"/>
      <c r="E161" s="487"/>
      <c r="F161" s="487"/>
      <c r="G161" s="487"/>
      <c r="H161" s="269">
        <f aca="true" t="shared" si="82" ref="H161:Q161">H162</f>
        <v>2580397000</v>
      </c>
      <c r="I161" s="269">
        <f t="shared" si="82"/>
        <v>4544020249.01</v>
      </c>
      <c r="J161" s="269">
        <f t="shared" si="82"/>
        <v>4544020249.01</v>
      </c>
      <c r="K161" s="269">
        <f t="shared" si="82"/>
        <v>4544020249.01</v>
      </c>
      <c r="L161" s="269"/>
      <c r="M161" s="269">
        <v>0</v>
      </c>
      <c r="N161" s="269">
        <f t="shared" si="82"/>
        <v>2836000000</v>
      </c>
      <c r="O161" s="269">
        <f t="shared" si="82"/>
        <v>4783334780.87</v>
      </c>
      <c r="P161" s="269">
        <f t="shared" si="82"/>
        <v>4420544457.96</v>
      </c>
      <c r="Q161" s="269">
        <f t="shared" si="82"/>
        <v>4420544457.96</v>
      </c>
      <c r="R161" s="269">
        <v>0</v>
      </c>
      <c r="S161" s="269">
        <v>0</v>
      </c>
      <c r="T161" s="252"/>
      <c r="U161" s="236">
        <v>0</v>
      </c>
      <c r="V161" s="236"/>
      <c r="W161" s="236"/>
      <c r="X161" s="236"/>
      <c r="Y161" s="269"/>
      <c r="Z161" s="269"/>
      <c r="AA161" s="239"/>
      <c r="AB161" s="268">
        <f aca="true" t="shared" si="83" ref="AB161:AG162">H161+N161+U161</f>
        <v>5416397000</v>
      </c>
      <c r="AC161" s="680">
        <f t="shared" si="83"/>
        <v>9327355029.880001</v>
      </c>
      <c r="AD161" s="680">
        <f t="shared" si="83"/>
        <v>8964564706.970001</v>
      </c>
      <c r="AE161" s="680">
        <f t="shared" si="83"/>
        <v>8964564706.970001</v>
      </c>
      <c r="AF161" s="268">
        <f t="shared" si="83"/>
        <v>0</v>
      </c>
      <c r="AG161" s="268">
        <f t="shared" si="83"/>
        <v>0</v>
      </c>
      <c r="AH161" s="602">
        <v>25</v>
      </c>
      <c r="AI161" s="418">
        <v>9327355029.88</v>
      </c>
      <c r="AJ161" s="418">
        <v>8964564706.97</v>
      </c>
    </row>
    <row r="162" spans="1:34" ht="12.75">
      <c r="A162" s="214">
        <v>1</v>
      </c>
      <c r="B162" s="214"/>
      <c r="C162" s="217"/>
      <c r="D162" s="217"/>
      <c r="E162" s="217"/>
      <c r="F162" s="318"/>
      <c r="G162" s="40" t="s">
        <v>1</v>
      </c>
      <c r="H162" s="93">
        <f aca="true" t="shared" si="84" ref="H162:Q162">H163+H167+H179+H201+H248</f>
        <v>2580397000</v>
      </c>
      <c r="I162" s="93">
        <f t="shared" si="84"/>
        <v>4544020249.01</v>
      </c>
      <c r="J162" s="93">
        <f t="shared" si="84"/>
        <v>4544020249.01</v>
      </c>
      <c r="K162" s="93">
        <f t="shared" si="84"/>
        <v>4544020249.01</v>
      </c>
      <c r="L162" s="93"/>
      <c r="M162" s="93">
        <v>0</v>
      </c>
      <c r="N162" s="93">
        <f t="shared" si="84"/>
        <v>2836000000</v>
      </c>
      <c r="O162" s="93">
        <f t="shared" si="84"/>
        <v>4783334780.87</v>
      </c>
      <c r="P162" s="93">
        <f t="shared" si="84"/>
        <v>4420544457.96</v>
      </c>
      <c r="Q162" s="93">
        <f t="shared" si="84"/>
        <v>4420544457.96</v>
      </c>
      <c r="R162" s="93"/>
      <c r="S162" s="93">
        <v>0</v>
      </c>
      <c r="T162" s="93"/>
      <c r="U162" s="209">
        <f>U163+U167+U179+U201+U248</f>
        <v>0</v>
      </c>
      <c r="V162" s="209">
        <f>V163+V167+V179+V201+V248</f>
        <v>0</v>
      </c>
      <c r="W162" s="209">
        <f>W163+W167+W179+W201+W248</f>
        <v>0</v>
      </c>
      <c r="X162" s="209">
        <f>X163+X167+X179+X201+X248</f>
        <v>0</v>
      </c>
      <c r="Y162" s="93"/>
      <c r="Z162" s="93">
        <v>0</v>
      </c>
      <c r="AA162" s="233"/>
      <c r="AB162" s="130">
        <f t="shared" si="83"/>
        <v>5416397000</v>
      </c>
      <c r="AC162" s="130">
        <f t="shared" si="83"/>
        <v>9327355029.880001</v>
      </c>
      <c r="AD162" s="130">
        <f t="shared" si="83"/>
        <v>8964564706.970001</v>
      </c>
      <c r="AE162" s="130">
        <f t="shared" si="83"/>
        <v>8964564706.970001</v>
      </c>
      <c r="AF162" s="130">
        <f t="shared" si="83"/>
        <v>0</v>
      </c>
      <c r="AG162" s="130">
        <f t="shared" si="83"/>
        <v>0</v>
      </c>
      <c r="AH162" s="603"/>
    </row>
    <row r="163" spans="1:34" ht="12.75">
      <c r="A163" s="482"/>
      <c r="B163" s="158" t="s">
        <v>54</v>
      </c>
      <c r="C163" s="158"/>
      <c r="D163" s="158"/>
      <c r="E163" s="158"/>
      <c r="F163" s="322"/>
      <c r="G163" s="6" t="s">
        <v>55</v>
      </c>
      <c r="H163" s="4">
        <f>H164</f>
        <v>36850000</v>
      </c>
      <c r="I163" s="4">
        <f aca="true" t="shared" si="85" ref="I163:K165">I164</f>
        <v>109623330</v>
      </c>
      <c r="J163" s="4">
        <f t="shared" si="85"/>
        <v>109623330</v>
      </c>
      <c r="K163" s="4">
        <f t="shared" si="85"/>
        <v>109623330</v>
      </c>
      <c r="L163" s="4"/>
      <c r="M163" s="4">
        <v>0</v>
      </c>
      <c r="N163" s="67">
        <f aca="true" t="shared" si="86" ref="N163:N171">N164</f>
        <v>0</v>
      </c>
      <c r="O163" s="67">
        <f aca="true" t="shared" si="87" ref="O163:Q165">O164</f>
        <v>0</v>
      </c>
      <c r="P163" s="67">
        <f t="shared" si="87"/>
        <v>0</v>
      </c>
      <c r="Q163" s="67">
        <f t="shared" si="87"/>
        <v>0</v>
      </c>
      <c r="R163" s="4"/>
      <c r="S163" s="4">
        <v>0</v>
      </c>
      <c r="T163" s="4"/>
      <c r="U163" s="67">
        <f>U164</f>
        <v>0</v>
      </c>
      <c r="V163" s="67">
        <f aca="true" t="shared" si="88" ref="V163:X165">V164</f>
        <v>0</v>
      </c>
      <c r="W163" s="67">
        <f t="shared" si="88"/>
        <v>0</v>
      </c>
      <c r="X163" s="67">
        <f t="shared" si="88"/>
        <v>0</v>
      </c>
      <c r="Y163" s="4"/>
      <c r="Z163" s="4">
        <v>0</v>
      </c>
      <c r="AA163" s="72"/>
      <c r="AB163" s="131">
        <f aca="true" t="shared" si="89" ref="AB163:AB171">H163+N163+U163</f>
        <v>36850000</v>
      </c>
      <c r="AC163" s="131">
        <f aca="true" t="shared" si="90" ref="AC163:AC172">I163+O163+V163</f>
        <v>109623330</v>
      </c>
      <c r="AD163" s="131">
        <f aca="true" t="shared" si="91" ref="AD163:AD172">J163+P163+W163</f>
        <v>109623330</v>
      </c>
      <c r="AE163" s="131">
        <f aca="true" t="shared" si="92" ref="AE163:AG172">K163+Q163+X163</f>
        <v>109623330</v>
      </c>
      <c r="AF163" s="131">
        <f t="shared" si="92"/>
        <v>0</v>
      </c>
      <c r="AG163" s="131">
        <f t="shared" si="92"/>
        <v>0</v>
      </c>
      <c r="AH163" s="603"/>
    </row>
    <row r="164" spans="1:34" ht="12.75">
      <c r="A164" s="483"/>
      <c r="B164" s="482"/>
      <c r="C164" s="158" t="s">
        <v>56</v>
      </c>
      <c r="D164" s="159"/>
      <c r="E164" s="159"/>
      <c r="F164" s="322"/>
      <c r="G164" s="6" t="s">
        <v>158</v>
      </c>
      <c r="H164" s="4">
        <f>H165</f>
        <v>36850000</v>
      </c>
      <c r="I164" s="4">
        <f t="shared" si="85"/>
        <v>109623330</v>
      </c>
      <c r="J164" s="4">
        <f t="shared" si="85"/>
        <v>109623330</v>
      </c>
      <c r="K164" s="4">
        <f t="shared" si="85"/>
        <v>109623330</v>
      </c>
      <c r="L164" s="4"/>
      <c r="M164" s="4">
        <v>0</v>
      </c>
      <c r="N164" s="67">
        <f t="shared" si="86"/>
        <v>0</v>
      </c>
      <c r="O164" s="67">
        <f t="shared" si="87"/>
        <v>0</v>
      </c>
      <c r="P164" s="67">
        <f t="shared" si="87"/>
        <v>0</v>
      </c>
      <c r="Q164" s="67">
        <f t="shared" si="87"/>
        <v>0</v>
      </c>
      <c r="R164" s="4"/>
      <c r="S164" s="4">
        <v>0</v>
      </c>
      <c r="T164" s="4"/>
      <c r="U164" s="67">
        <f>U165</f>
        <v>0</v>
      </c>
      <c r="V164" s="67">
        <f t="shared" si="88"/>
        <v>0</v>
      </c>
      <c r="W164" s="67">
        <f t="shared" si="88"/>
        <v>0</v>
      </c>
      <c r="X164" s="67">
        <f t="shared" si="88"/>
        <v>0</v>
      </c>
      <c r="Y164" s="4"/>
      <c r="Z164" s="4">
        <v>0</v>
      </c>
      <c r="AA164" s="72"/>
      <c r="AB164" s="131">
        <f t="shared" si="89"/>
        <v>36850000</v>
      </c>
      <c r="AC164" s="131">
        <f t="shared" si="90"/>
        <v>109623330</v>
      </c>
      <c r="AD164" s="131">
        <f t="shared" si="91"/>
        <v>109623330</v>
      </c>
      <c r="AE164" s="131">
        <f t="shared" si="92"/>
        <v>109623330</v>
      </c>
      <c r="AF164" s="131">
        <f t="shared" si="92"/>
        <v>0</v>
      </c>
      <c r="AG164" s="131">
        <f t="shared" si="92"/>
        <v>0</v>
      </c>
      <c r="AH164" s="603"/>
    </row>
    <row r="165" spans="1:34" ht="12.75">
      <c r="A165" s="483"/>
      <c r="B165" s="483"/>
      <c r="C165" s="553"/>
      <c r="D165" s="161" t="s">
        <v>350</v>
      </c>
      <c r="E165" s="160"/>
      <c r="F165" s="31"/>
      <c r="G165" s="6" t="s">
        <v>351</v>
      </c>
      <c r="H165" s="4">
        <f>H166</f>
        <v>36850000</v>
      </c>
      <c r="I165" s="4">
        <f t="shared" si="85"/>
        <v>109623330</v>
      </c>
      <c r="J165" s="4">
        <f t="shared" si="85"/>
        <v>109623330</v>
      </c>
      <c r="K165" s="4">
        <f t="shared" si="85"/>
        <v>109623330</v>
      </c>
      <c r="L165" s="4"/>
      <c r="M165" s="4">
        <v>0</v>
      </c>
      <c r="N165" s="67">
        <f t="shared" si="86"/>
        <v>0</v>
      </c>
      <c r="O165" s="67">
        <f t="shared" si="87"/>
        <v>0</v>
      </c>
      <c r="P165" s="67">
        <f t="shared" si="87"/>
        <v>0</v>
      </c>
      <c r="Q165" s="67">
        <f t="shared" si="87"/>
        <v>0</v>
      </c>
      <c r="R165" s="4"/>
      <c r="S165" s="4">
        <v>0</v>
      </c>
      <c r="T165" s="4"/>
      <c r="U165" s="67">
        <f>U166</f>
        <v>0</v>
      </c>
      <c r="V165" s="67">
        <f t="shared" si="88"/>
        <v>0</v>
      </c>
      <c r="W165" s="67">
        <f t="shared" si="88"/>
        <v>0</v>
      </c>
      <c r="X165" s="67">
        <f t="shared" si="88"/>
        <v>0</v>
      </c>
      <c r="Y165" s="4"/>
      <c r="Z165" s="4">
        <v>0</v>
      </c>
      <c r="AA165" s="72"/>
      <c r="AB165" s="131">
        <f t="shared" si="89"/>
        <v>36850000</v>
      </c>
      <c r="AC165" s="131">
        <f t="shared" si="90"/>
        <v>109623330</v>
      </c>
      <c r="AD165" s="131">
        <f t="shared" si="91"/>
        <v>109623330</v>
      </c>
      <c r="AE165" s="131">
        <f t="shared" si="92"/>
        <v>109623330</v>
      </c>
      <c r="AF165" s="131">
        <f t="shared" si="92"/>
        <v>0</v>
      </c>
      <c r="AG165" s="131">
        <f t="shared" si="92"/>
        <v>0</v>
      </c>
      <c r="AH165" s="603"/>
    </row>
    <row r="166" spans="1:34" ht="57.75" customHeight="1">
      <c r="A166" s="483"/>
      <c r="B166" s="511"/>
      <c r="C166" s="555"/>
      <c r="D166" s="162"/>
      <c r="E166" s="160" t="s">
        <v>352</v>
      </c>
      <c r="F166" s="27" t="s">
        <v>891</v>
      </c>
      <c r="G166" s="68" t="s">
        <v>353</v>
      </c>
      <c r="H166" s="124">
        <v>36850000</v>
      </c>
      <c r="I166" s="124">
        <v>109623330</v>
      </c>
      <c r="J166" s="124">
        <v>109623330</v>
      </c>
      <c r="K166" s="124">
        <v>109623330</v>
      </c>
      <c r="L166" s="398"/>
      <c r="M166" s="398">
        <v>0</v>
      </c>
      <c r="N166" s="67">
        <f t="shared" si="86"/>
        <v>0</v>
      </c>
      <c r="O166" s="67"/>
      <c r="P166" s="67"/>
      <c r="Q166" s="67"/>
      <c r="R166" s="398"/>
      <c r="S166" s="398">
        <v>0</v>
      </c>
      <c r="T166" s="124"/>
      <c r="U166" s="67">
        <v>0</v>
      </c>
      <c r="V166" s="67"/>
      <c r="W166" s="67"/>
      <c r="X166" s="67"/>
      <c r="Y166" s="398"/>
      <c r="Z166" s="398">
        <v>0</v>
      </c>
      <c r="AA166" s="72"/>
      <c r="AB166" s="132">
        <f t="shared" si="89"/>
        <v>36850000</v>
      </c>
      <c r="AC166" s="132">
        <f t="shared" si="90"/>
        <v>109623330</v>
      </c>
      <c r="AD166" s="132">
        <f t="shared" si="91"/>
        <v>109623330</v>
      </c>
      <c r="AE166" s="132">
        <f t="shared" si="92"/>
        <v>109623330</v>
      </c>
      <c r="AF166" s="132">
        <f t="shared" si="92"/>
        <v>0</v>
      </c>
      <c r="AG166" s="132">
        <f t="shared" si="92"/>
        <v>0</v>
      </c>
      <c r="AH166" s="603"/>
    </row>
    <row r="167" spans="1:34" ht="12.75">
      <c r="A167" s="483"/>
      <c r="B167" s="27" t="s">
        <v>58</v>
      </c>
      <c r="C167" s="27"/>
      <c r="D167" s="27"/>
      <c r="E167" s="27"/>
      <c r="F167" s="27"/>
      <c r="G167" s="6" t="s">
        <v>59</v>
      </c>
      <c r="H167" s="16">
        <f>H168</f>
        <v>332550000</v>
      </c>
      <c r="I167" s="16">
        <f>I168</f>
        <v>258003329</v>
      </c>
      <c r="J167" s="16">
        <f>J168</f>
        <v>258003329</v>
      </c>
      <c r="K167" s="16">
        <f>K168</f>
        <v>258003329</v>
      </c>
      <c r="L167" s="16"/>
      <c r="M167" s="16">
        <v>0</v>
      </c>
      <c r="N167" s="67">
        <f t="shared" si="86"/>
        <v>0</v>
      </c>
      <c r="O167" s="67"/>
      <c r="P167" s="67"/>
      <c r="Q167" s="67"/>
      <c r="R167" s="16"/>
      <c r="S167" s="16">
        <v>0</v>
      </c>
      <c r="T167" s="16"/>
      <c r="U167" s="67">
        <f>U168</f>
        <v>0</v>
      </c>
      <c r="V167" s="67"/>
      <c r="W167" s="67"/>
      <c r="X167" s="67"/>
      <c r="Y167" s="16"/>
      <c r="Z167" s="16">
        <v>0</v>
      </c>
      <c r="AA167" s="72"/>
      <c r="AB167" s="131">
        <f t="shared" si="89"/>
        <v>332550000</v>
      </c>
      <c r="AC167" s="131">
        <f t="shared" si="90"/>
        <v>258003329</v>
      </c>
      <c r="AD167" s="131">
        <f t="shared" si="91"/>
        <v>258003329</v>
      </c>
      <c r="AE167" s="131">
        <f t="shared" si="92"/>
        <v>258003329</v>
      </c>
      <c r="AF167" s="131">
        <f t="shared" si="92"/>
        <v>0</v>
      </c>
      <c r="AG167" s="131">
        <f t="shared" si="92"/>
        <v>0</v>
      </c>
      <c r="AH167" s="603"/>
    </row>
    <row r="168" spans="1:34" ht="12.75">
      <c r="A168" s="483"/>
      <c r="B168" s="482"/>
      <c r="C168" s="158" t="s">
        <v>60</v>
      </c>
      <c r="D168" s="159"/>
      <c r="E168" s="159"/>
      <c r="F168" s="322"/>
      <c r="G168" s="6" t="s">
        <v>61</v>
      </c>
      <c r="H168" s="16">
        <f>H169+H171+H174+H177</f>
        <v>332550000</v>
      </c>
      <c r="I168" s="16">
        <f>I169+I171+I174+I177</f>
        <v>258003329</v>
      </c>
      <c r="J168" s="16">
        <f>J169+J171+J174+J177</f>
        <v>258003329</v>
      </c>
      <c r="K168" s="16">
        <f>K169+K171+K174+K177</f>
        <v>258003329</v>
      </c>
      <c r="L168" s="16"/>
      <c r="M168" s="16">
        <v>0</v>
      </c>
      <c r="N168" s="67">
        <f t="shared" si="86"/>
        <v>0</v>
      </c>
      <c r="O168" s="67"/>
      <c r="P168" s="67"/>
      <c r="Q168" s="67"/>
      <c r="R168" s="16"/>
      <c r="S168" s="16">
        <v>0</v>
      </c>
      <c r="T168" s="16"/>
      <c r="U168" s="67">
        <f>U169</f>
        <v>0</v>
      </c>
      <c r="V168" s="67"/>
      <c r="W168" s="67"/>
      <c r="X168" s="67"/>
      <c r="Y168" s="16"/>
      <c r="Z168" s="16">
        <v>0</v>
      </c>
      <c r="AA168" s="72"/>
      <c r="AB168" s="131">
        <f t="shared" si="89"/>
        <v>332550000</v>
      </c>
      <c r="AC168" s="131">
        <f t="shared" si="90"/>
        <v>258003329</v>
      </c>
      <c r="AD168" s="131">
        <f t="shared" si="91"/>
        <v>258003329</v>
      </c>
      <c r="AE168" s="131">
        <f t="shared" si="92"/>
        <v>258003329</v>
      </c>
      <c r="AF168" s="131">
        <f t="shared" si="92"/>
        <v>0</v>
      </c>
      <c r="AG168" s="131">
        <f t="shared" si="92"/>
        <v>0</v>
      </c>
      <c r="AH168" s="603"/>
    </row>
    <row r="169" spans="1:34" ht="12.75">
      <c r="A169" s="483"/>
      <c r="B169" s="483"/>
      <c r="C169" s="525"/>
      <c r="D169" s="161" t="s">
        <v>354</v>
      </c>
      <c r="E169" s="37"/>
      <c r="F169" s="31"/>
      <c r="G169" s="6" t="s">
        <v>355</v>
      </c>
      <c r="H169" s="16">
        <f>H170</f>
        <v>13750000</v>
      </c>
      <c r="I169" s="16">
        <f>I170</f>
        <v>38423333</v>
      </c>
      <c r="J169" s="16">
        <f>J170</f>
        <v>38423333</v>
      </c>
      <c r="K169" s="16">
        <f>K170</f>
        <v>38423333</v>
      </c>
      <c r="L169" s="16"/>
      <c r="M169" s="16">
        <v>0</v>
      </c>
      <c r="N169" s="67">
        <f t="shared" si="86"/>
        <v>0</v>
      </c>
      <c r="O169" s="67"/>
      <c r="P169" s="67"/>
      <c r="Q169" s="67"/>
      <c r="R169" s="16"/>
      <c r="S169" s="16">
        <v>0</v>
      </c>
      <c r="T169" s="16"/>
      <c r="U169" s="67">
        <f>U170</f>
        <v>0</v>
      </c>
      <c r="V169" s="67"/>
      <c r="W169" s="67"/>
      <c r="X169" s="67"/>
      <c r="Y169" s="16"/>
      <c r="Z169" s="16">
        <v>0</v>
      </c>
      <c r="AA169" s="72"/>
      <c r="AB169" s="131">
        <f t="shared" si="89"/>
        <v>13750000</v>
      </c>
      <c r="AC169" s="131">
        <f t="shared" si="90"/>
        <v>38423333</v>
      </c>
      <c r="AD169" s="131">
        <f t="shared" si="91"/>
        <v>38423333</v>
      </c>
      <c r="AE169" s="131">
        <f t="shared" si="92"/>
        <v>38423333</v>
      </c>
      <c r="AF169" s="131">
        <f t="shared" si="92"/>
        <v>0</v>
      </c>
      <c r="AG169" s="131">
        <f t="shared" si="92"/>
        <v>0</v>
      </c>
      <c r="AH169" s="603"/>
    </row>
    <row r="170" spans="1:34" ht="25.5">
      <c r="A170" s="483"/>
      <c r="B170" s="483"/>
      <c r="C170" s="526"/>
      <c r="D170" s="38"/>
      <c r="E170" s="160" t="s">
        <v>356</v>
      </c>
      <c r="F170" s="27" t="s">
        <v>892</v>
      </c>
      <c r="G170" s="68" t="s">
        <v>357</v>
      </c>
      <c r="H170" s="70">
        <v>13750000</v>
      </c>
      <c r="I170" s="70">
        <v>38423333</v>
      </c>
      <c r="J170" s="70">
        <v>38423333</v>
      </c>
      <c r="K170" s="70">
        <v>38423333</v>
      </c>
      <c r="L170" s="70"/>
      <c r="M170" s="70">
        <v>0</v>
      </c>
      <c r="N170" s="67">
        <f t="shared" si="86"/>
        <v>0</v>
      </c>
      <c r="O170" s="67"/>
      <c r="P170" s="67"/>
      <c r="Q170" s="67"/>
      <c r="R170" s="70"/>
      <c r="S170" s="70">
        <v>0</v>
      </c>
      <c r="T170" s="124"/>
      <c r="U170" s="67">
        <v>0</v>
      </c>
      <c r="V170" s="67"/>
      <c r="W170" s="67"/>
      <c r="X170" s="67"/>
      <c r="Y170" s="70"/>
      <c r="Z170" s="70">
        <v>0</v>
      </c>
      <c r="AA170" s="72"/>
      <c r="AB170" s="132">
        <f t="shared" si="89"/>
        <v>13750000</v>
      </c>
      <c r="AC170" s="132">
        <f t="shared" si="90"/>
        <v>38423333</v>
      </c>
      <c r="AD170" s="132">
        <f t="shared" si="91"/>
        <v>38423333</v>
      </c>
      <c r="AE170" s="132">
        <f t="shared" si="92"/>
        <v>38423333</v>
      </c>
      <c r="AF170" s="132">
        <f t="shared" si="92"/>
        <v>0</v>
      </c>
      <c r="AG170" s="132">
        <f t="shared" si="92"/>
        <v>0</v>
      </c>
      <c r="AH170" s="603"/>
    </row>
    <row r="171" spans="1:34" ht="12.75">
      <c r="A171" s="483"/>
      <c r="B171" s="483"/>
      <c r="C171" s="526"/>
      <c r="D171" s="161" t="s">
        <v>358</v>
      </c>
      <c r="E171" s="160"/>
      <c r="F171" s="27"/>
      <c r="G171" s="6" t="s">
        <v>359</v>
      </c>
      <c r="H171" s="16">
        <f>H172</f>
        <v>137400000</v>
      </c>
      <c r="I171" s="16">
        <f>I172</f>
        <v>94083331</v>
      </c>
      <c r="J171" s="16">
        <f>J172</f>
        <v>94083331</v>
      </c>
      <c r="K171" s="16">
        <f>K172</f>
        <v>94083331</v>
      </c>
      <c r="L171" s="16"/>
      <c r="M171" s="16">
        <v>0</v>
      </c>
      <c r="N171" s="67">
        <f t="shared" si="86"/>
        <v>0</v>
      </c>
      <c r="O171" s="67">
        <f>O172</f>
        <v>0</v>
      </c>
      <c r="P171" s="67">
        <f>P172</f>
        <v>0</v>
      </c>
      <c r="Q171" s="67">
        <f>Q172</f>
        <v>0</v>
      </c>
      <c r="R171" s="16"/>
      <c r="S171" s="16">
        <v>0</v>
      </c>
      <c r="T171" s="16"/>
      <c r="U171" s="67">
        <f>U172</f>
        <v>0</v>
      </c>
      <c r="V171" s="67"/>
      <c r="W171" s="67"/>
      <c r="X171" s="67"/>
      <c r="Y171" s="16"/>
      <c r="Z171" s="16">
        <v>0</v>
      </c>
      <c r="AA171" s="72"/>
      <c r="AB171" s="131">
        <f t="shared" si="89"/>
        <v>137400000</v>
      </c>
      <c r="AC171" s="131">
        <f t="shared" si="90"/>
        <v>94083331</v>
      </c>
      <c r="AD171" s="131">
        <f t="shared" si="91"/>
        <v>94083331</v>
      </c>
      <c r="AE171" s="131">
        <f t="shared" si="92"/>
        <v>94083331</v>
      </c>
      <c r="AF171" s="131">
        <f t="shared" si="92"/>
        <v>0</v>
      </c>
      <c r="AG171" s="131">
        <f t="shared" si="92"/>
        <v>0</v>
      </c>
      <c r="AH171" s="603"/>
    </row>
    <row r="172" spans="1:34" ht="19.5" customHeight="1">
      <c r="A172" s="483"/>
      <c r="B172" s="483"/>
      <c r="C172" s="526"/>
      <c r="D172" s="557"/>
      <c r="E172" s="160" t="s">
        <v>360</v>
      </c>
      <c r="F172" s="466" t="s">
        <v>893</v>
      </c>
      <c r="G172" s="488" t="s">
        <v>361</v>
      </c>
      <c r="H172" s="476">
        <v>137400000</v>
      </c>
      <c r="I172" s="476">
        <v>94083331</v>
      </c>
      <c r="J172" s="476">
        <v>94083331</v>
      </c>
      <c r="K172" s="476">
        <v>94083331</v>
      </c>
      <c r="L172" s="476"/>
      <c r="M172" s="476">
        <v>0</v>
      </c>
      <c r="N172" s="499">
        <v>0</v>
      </c>
      <c r="O172" s="499"/>
      <c r="P172" s="499"/>
      <c r="Q172" s="499"/>
      <c r="R172" s="476"/>
      <c r="S172" s="476">
        <v>0</v>
      </c>
      <c r="T172" s="499"/>
      <c r="U172" s="499">
        <v>0</v>
      </c>
      <c r="V172" s="499"/>
      <c r="W172" s="499"/>
      <c r="X172" s="499"/>
      <c r="Y172" s="476"/>
      <c r="Z172" s="476">
        <v>0</v>
      </c>
      <c r="AA172" s="476"/>
      <c r="AB172" s="547">
        <f>H172+N172+U172</f>
        <v>137400000</v>
      </c>
      <c r="AC172" s="547">
        <f t="shared" si="90"/>
        <v>94083331</v>
      </c>
      <c r="AD172" s="547">
        <f t="shared" si="91"/>
        <v>94083331</v>
      </c>
      <c r="AE172" s="547">
        <f t="shared" si="92"/>
        <v>94083331</v>
      </c>
      <c r="AF172" s="547">
        <f t="shared" si="92"/>
        <v>0</v>
      </c>
      <c r="AG172" s="547">
        <f t="shared" si="92"/>
        <v>0</v>
      </c>
      <c r="AH172" s="603"/>
    </row>
    <row r="173" spans="1:34" ht="20.25" customHeight="1">
      <c r="A173" s="483"/>
      <c r="B173" s="483"/>
      <c r="C173" s="526"/>
      <c r="D173" s="559"/>
      <c r="E173" s="160" t="s">
        <v>362</v>
      </c>
      <c r="F173" s="468"/>
      <c r="G173" s="524"/>
      <c r="H173" s="477"/>
      <c r="I173" s="477"/>
      <c r="J173" s="477"/>
      <c r="K173" s="477"/>
      <c r="L173" s="477"/>
      <c r="M173" s="477"/>
      <c r="N173" s="500"/>
      <c r="O173" s="500"/>
      <c r="P173" s="500"/>
      <c r="Q173" s="500"/>
      <c r="R173" s="477"/>
      <c r="S173" s="477"/>
      <c r="T173" s="500"/>
      <c r="U173" s="500"/>
      <c r="V173" s="500"/>
      <c r="W173" s="500"/>
      <c r="X173" s="500"/>
      <c r="Y173" s="477"/>
      <c r="Z173" s="477"/>
      <c r="AA173" s="477"/>
      <c r="AB173" s="548"/>
      <c r="AC173" s="548"/>
      <c r="AD173" s="548"/>
      <c r="AE173" s="548"/>
      <c r="AF173" s="548"/>
      <c r="AG173" s="548"/>
      <c r="AH173" s="603"/>
    </row>
    <row r="174" spans="1:34" ht="39" customHeight="1">
      <c r="A174" s="483"/>
      <c r="B174" s="483"/>
      <c r="C174" s="526"/>
      <c r="D174" s="161" t="s">
        <v>363</v>
      </c>
      <c r="E174" s="160"/>
      <c r="F174" s="331"/>
      <c r="G174" s="6" t="s">
        <v>364</v>
      </c>
      <c r="H174" s="16">
        <f aca="true" t="shared" si="93" ref="H174:Q174">H175</f>
        <v>137400000</v>
      </c>
      <c r="I174" s="16">
        <f t="shared" si="93"/>
        <v>69659999</v>
      </c>
      <c r="J174" s="16">
        <f t="shared" si="93"/>
        <v>69659999</v>
      </c>
      <c r="K174" s="16">
        <f t="shared" si="93"/>
        <v>69659999</v>
      </c>
      <c r="L174" s="16"/>
      <c r="M174" s="16">
        <v>0</v>
      </c>
      <c r="N174" s="15">
        <f t="shared" si="93"/>
        <v>0</v>
      </c>
      <c r="O174" s="15">
        <f t="shared" si="93"/>
        <v>0</v>
      </c>
      <c r="P174" s="15">
        <f t="shared" si="93"/>
        <v>0</v>
      </c>
      <c r="Q174" s="15">
        <f t="shared" si="93"/>
        <v>0</v>
      </c>
      <c r="R174" s="16"/>
      <c r="S174" s="16">
        <v>0</v>
      </c>
      <c r="T174" s="16"/>
      <c r="U174" s="15">
        <f>U175</f>
        <v>0</v>
      </c>
      <c r="V174" s="15"/>
      <c r="W174" s="15"/>
      <c r="X174" s="15"/>
      <c r="Y174" s="16"/>
      <c r="Z174" s="16">
        <v>0</v>
      </c>
      <c r="AA174" s="72"/>
      <c r="AB174" s="131">
        <f aca="true" t="shared" si="94" ref="AB174:AG175">H174+N174+U174</f>
        <v>137400000</v>
      </c>
      <c r="AC174" s="131">
        <f t="shared" si="94"/>
        <v>69659999</v>
      </c>
      <c r="AD174" s="131">
        <f t="shared" si="94"/>
        <v>69659999</v>
      </c>
      <c r="AE174" s="131">
        <f t="shared" si="94"/>
        <v>69659999</v>
      </c>
      <c r="AF174" s="131">
        <f t="shared" si="94"/>
        <v>0</v>
      </c>
      <c r="AG174" s="131">
        <f t="shared" si="94"/>
        <v>0</v>
      </c>
      <c r="AH174" s="603"/>
    </row>
    <row r="175" spans="1:34" ht="20.25" customHeight="1">
      <c r="A175" s="483"/>
      <c r="B175" s="483"/>
      <c r="C175" s="526"/>
      <c r="D175" s="557"/>
      <c r="E175" s="160" t="s">
        <v>365</v>
      </c>
      <c r="F175" s="466" t="s">
        <v>894</v>
      </c>
      <c r="G175" s="488" t="s">
        <v>366</v>
      </c>
      <c r="H175" s="476">
        <v>137400000</v>
      </c>
      <c r="I175" s="476">
        <v>69659999</v>
      </c>
      <c r="J175" s="476">
        <v>69659999</v>
      </c>
      <c r="K175" s="476">
        <v>69659999</v>
      </c>
      <c r="L175" s="476"/>
      <c r="M175" s="476">
        <v>0</v>
      </c>
      <c r="N175" s="499">
        <v>0</v>
      </c>
      <c r="O175" s="499"/>
      <c r="P175" s="499"/>
      <c r="Q175" s="499"/>
      <c r="R175" s="476"/>
      <c r="S175" s="476">
        <v>0</v>
      </c>
      <c r="T175" s="499"/>
      <c r="U175" s="499">
        <v>0</v>
      </c>
      <c r="V175" s="499"/>
      <c r="W175" s="499"/>
      <c r="X175" s="499"/>
      <c r="Y175" s="476"/>
      <c r="Z175" s="476">
        <v>0</v>
      </c>
      <c r="AA175" s="476"/>
      <c r="AB175" s="547">
        <f t="shared" si="94"/>
        <v>137400000</v>
      </c>
      <c r="AC175" s="547">
        <f t="shared" si="94"/>
        <v>69659999</v>
      </c>
      <c r="AD175" s="547">
        <f t="shared" si="94"/>
        <v>69659999</v>
      </c>
      <c r="AE175" s="547">
        <f t="shared" si="94"/>
        <v>69659999</v>
      </c>
      <c r="AF175" s="547">
        <f t="shared" si="94"/>
        <v>0</v>
      </c>
      <c r="AG175" s="547">
        <f t="shared" si="94"/>
        <v>0</v>
      </c>
      <c r="AH175" s="603"/>
    </row>
    <row r="176" spans="1:34" ht="30" customHeight="1">
      <c r="A176" s="483"/>
      <c r="B176" s="483"/>
      <c r="C176" s="526"/>
      <c r="D176" s="559"/>
      <c r="E176" s="160" t="s">
        <v>367</v>
      </c>
      <c r="F176" s="468"/>
      <c r="G176" s="524"/>
      <c r="H176" s="477"/>
      <c r="I176" s="477"/>
      <c r="J176" s="477"/>
      <c r="K176" s="477"/>
      <c r="L176" s="477"/>
      <c r="M176" s="477"/>
      <c r="N176" s="500"/>
      <c r="O176" s="500"/>
      <c r="P176" s="500"/>
      <c r="Q176" s="500"/>
      <c r="R176" s="477"/>
      <c r="S176" s="477"/>
      <c r="T176" s="500"/>
      <c r="U176" s="500"/>
      <c r="V176" s="500"/>
      <c r="W176" s="500"/>
      <c r="X176" s="500"/>
      <c r="Y176" s="477"/>
      <c r="Z176" s="477"/>
      <c r="AA176" s="477"/>
      <c r="AB176" s="548"/>
      <c r="AC176" s="548"/>
      <c r="AD176" s="548"/>
      <c r="AE176" s="548"/>
      <c r="AF176" s="548"/>
      <c r="AG176" s="548"/>
      <c r="AH176" s="603"/>
    </row>
    <row r="177" spans="1:34" ht="12.75">
      <c r="A177" s="483"/>
      <c r="B177" s="483"/>
      <c r="C177" s="526"/>
      <c r="D177" s="161" t="s">
        <v>368</v>
      </c>
      <c r="E177" s="160"/>
      <c r="F177" s="331"/>
      <c r="G177" s="6" t="s">
        <v>369</v>
      </c>
      <c r="H177" s="16">
        <f aca="true" t="shared" si="95" ref="H177:Q177">H178</f>
        <v>44000000</v>
      </c>
      <c r="I177" s="16">
        <f t="shared" si="95"/>
        <v>55836666</v>
      </c>
      <c r="J177" s="16">
        <f t="shared" si="95"/>
        <v>55836666</v>
      </c>
      <c r="K177" s="16">
        <f t="shared" si="95"/>
        <v>55836666</v>
      </c>
      <c r="L177" s="16"/>
      <c r="M177" s="16">
        <v>0</v>
      </c>
      <c r="N177" s="15">
        <f t="shared" si="95"/>
        <v>0</v>
      </c>
      <c r="O177" s="15">
        <f t="shared" si="95"/>
        <v>0</v>
      </c>
      <c r="P177" s="15">
        <f t="shared" si="95"/>
        <v>0</v>
      </c>
      <c r="Q177" s="15">
        <f t="shared" si="95"/>
        <v>0</v>
      </c>
      <c r="R177" s="16"/>
      <c r="S177" s="16">
        <v>0</v>
      </c>
      <c r="T177" s="16"/>
      <c r="U177" s="15">
        <f>U178</f>
        <v>0</v>
      </c>
      <c r="V177" s="15"/>
      <c r="W177" s="15"/>
      <c r="X177" s="15"/>
      <c r="Y177" s="16"/>
      <c r="Z177" s="16">
        <v>0</v>
      </c>
      <c r="AA177" s="72"/>
      <c r="AB177" s="131">
        <f aca="true" t="shared" si="96" ref="AB177:AB189">H177+N177+U177</f>
        <v>44000000</v>
      </c>
      <c r="AC177" s="131">
        <f aca="true" t="shared" si="97" ref="AC177:AC189">I177+O177+V177</f>
        <v>55836666</v>
      </c>
      <c r="AD177" s="131">
        <f aca="true" t="shared" si="98" ref="AD177:AD189">J177+P177+W177</f>
        <v>55836666</v>
      </c>
      <c r="AE177" s="131">
        <f aca="true" t="shared" si="99" ref="AE177:AG189">K177+Q177+X177</f>
        <v>55836666</v>
      </c>
      <c r="AF177" s="131">
        <f t="shared" si="99"/>
        <v>0</v>
      </c>
      <c r="AG177" s="131">
        <f t="shared" si="99"/>
        <v>0</v>
      </c>
      <c r="AH177" s="603"/>
    </row>
    <row r="178" spans="1:34" ht="28.5" customHeight="1">
      <c r="A178" s="483"/>
      <c r="B178" s="483"/>
      <c r="C178" s="526"/>
      <c r="D178" s="163"/>
      <c r="E178" s="160" t="s">
        <v>370</v>
      </c>
      <c r="F178" s="330" t="s">
        <v>895</v>
      </c>
      <c r="G178" s="112" t="s">
        <v>371</v>
      </c>
      <c r="H178" s="117">
        <v>44000000</v>
      </c>
      <c r="I178" s="117">
        <v>55836666</v>
      </c>
      <c r="J178" s="117">
        <v>55836666</v>
      </c>
      <c r="K178" s="117">
        <v>55836666</v>
      </c>
      <c r="L178" s="397"/>
      <c r="M178" s="397">
        <v>0</v>
      </c>
      <c r="N178" s="120">
        <v>0</v>
      </c>
      <c r="O178" s="120"/>
      <c r="P178" s="120"/>
      <c r="Q178" s="120"/>
      <c r="R178" s="397"/>
      <c r="S178" s="397">
        <v>0</v>
      </c>
      <c r="T178" s="117"/>
      <c r="U178" s="120">
        <v>0</v>
      </c>
      <c r="V178" s="120"/>
      <c r="W178" s="120"/>
      <c r="X178" s="120"/>
      <c r="Y178" s="397"/>
      <c r="Z178" s="397">
        <v>0</v>
      </c>
      <c r="AA178" s="117"/>
      <c r="AB178" s="134">
        <f t="shared" si="96"/>
        <v>44000000</v>
      </c>
      <c r="AC178" s="422">
        <f t="shared" si="97"/>
        <v>55836666</v>
      </c>
      <c r="AD178" s="422">
        <f t="shared" si="98"/>
        <v>55836666</v>
      </c>
      <c r="AE178" s="422">
        <f t="shared" si="99"/>
        <v>55836666</v>
      </c>
      <c r="AF178" s="394">
        <f t="shared" si="99"/>
        <v>0</v>
      </c>
      <c r="AG178" s="394">
        <f t="shared" si="99"/>
        <v>0</v>
      </c>
      <c r="AH178" s="603"/>
    </row>
    <row r="179" spans="1:34" ht="25.5" customHeight="1">
      <c r="A179" s="483"/>
      <c r="B179" s="27" t="s">
        <v>62</v>
      </c>
      <c r="C179" s="36"/>
      <c r="D179" s="2"/>
      <c r="E179" s="47"/>
      <c r="F179" s="332"/>
      <c r="G179" s="6" t="s">
        <v>63</v>
      </c>
      <c r="H179" s="16">
        <f>H180+H185+H193</f>
        <v>401500000</v>
      </c>
      <c r="I179" s="16">
        <f>I180+I185+I193</f>
        <v>622064416</v>
      </c>
      <c r="J179" s="16">
        <f>J180+J185+J193</f>
        <v>622064416</v>
      </c>
      <c r="K179" s="16">
        <f>K180+K185+K193</f>
        <v>622064416</v>
      </c>
      <c r="L179" s="16"/>
      <c r="M179" s="16">
        <v>0</v>
      </c>
      <c r="N179" s="15">
        <f>N180</f>
        <v>0</v>
      </c>
      <c r="O179" s="15">
        <f>O180</f>
        <v>46090000</v>
      </c>
      <c r="P179" s="15">
        <f>P180</f>
        <v>46090000</v>
      </c>
      <c r="Q179" s="15">
        <f>Q180</f>
        <v>46090000</v>
      </c>
      <c r="R179" s="16"/>
      <c r="S179" s="16">
        <v>0</v>
      </c>
      <c r="T179" s="16"/>
      <c r="U179" s="15">
        <f>U180</f>
        <v>0</v>
      </c>
      <c r="V179" s="15"/>
      <c r="W179" s="15"/>
      <c r="X179" s="15"/>
      <c r="Y179" s="16"/>
      <c r="Z179" s="16">
        <v>0</v>
      </c>
      <c r="AA179" s="72"/>
      <c r="AB179" s="131">
        <f t="shared" si="96"/>
        <v>401500000</v>
      </c>
      <c r="AC179" s="131">
        <f t="shared" si="97"/>
        <v>668154416</v>
      </c>
      <c r="AD179" s="131">
        <f t="shared" si="98"/>
        <v>668154416</v>
      </c>
      <c r="AE179" s="131">
        <f t="shared" si="99"/>
        <v>668154416</v>
      </c>
      <c r="AF179" s="131">
        <f t="shared" si="99"/>
        <v>0</v>
      </c>
      <c r="AG179" s="131">
        <f t="shared" si="99"/>
        <v>0</v>
      </c>
      <c r="AH179" s="603"/>
    </row>
    <row r="180" spans="1:34" ht="35.25" customHeight="1">
      <c r="A180" s="483"/>
      <c r="B180" s="482"/>
      <c r="C180" s="158" t="s">
        <v>64</v>
      </c>
      <c r="D180" s="159"/>
      <c r="E180" s="159"/>
      <c r="F180" s="322"/>
      <c r="G180" s="6" t="s">
        <v>65</v>
      </c>
      <c r="H180" s="16">
        <f aca="true" t="shared" si="100" ref="H180:Q180">H181+H183</f>
        <v>98890000</v>
      </c>
      <c r="I180" s="16">
        <f t="shared" si="100"/>
        <v>142878000</v>
      </c>
      <c r="J180" s="16">
        <f t="shared" si="100"/>
        <v>142878000</v>
      </c>
      <c r="K180" s="16">
        <f t="shared" si="100"/>
        <v>142878000</v>
      </c>
      <c r="L180" s="16"/>
      <c r="M180" s="16">
        <v>0</v>
      </c>
      <c r="N180" s="15">
        <f t="shared" si="100"/>
        <v>0</v>
      </c>
      <c r="O180" s="15">
        <f t="shared" si="100"/>
        <v>46090000</v>
      </c>
      <c r="P180" s="15">
        <f t="shared" si="100"/>
        <v>46090000</v>
      </c>
      <c r="Q180" s="15">
        <f t="shared" si="100"/>
        <v>46090000</v>
      </c>
      <c r="R180" s="16"/>
      <c r="S180" s="16">
        <v>0</v>
      </c>
      <c r="T180" s="15"/>
      <c r="U180" s="15">
        <f>U181+U183</f>
        <v>0</v>
      </c>
      <c r="V180" s="15"/>
      <c r="W180" s="15"/>
      <c r="X180" s="15"/>
      <c r="Y180" s="16"/>
      <c r="Z180" s="16">
        <v>0</v>
      </c>
      <c r="AA180" s="28"/>
      <c r="AB180" s="131">
        <f t="shared" si="96"/>
        <v>98890000</v>
      </c>
      <c r="AC180" s="131">
        <f t="shared" si="97"/>
        <v>188968000</v>
      </c>
      <c r="AD180" s="131">
        <f t="shared" si="98"/>
        <v>188968000</v>
      </c>
      <c r="AE180" s="131">
        <f t="shared" si="99"/>
        <v>188968000</v>
      </c>
      <c r="AF180" s="131">
        <f t="shared" si="99"/>
        <v>0</v>
      </c>
      <c r="AG180" s="131">
        <f t="shared" si="99"/>
        <v>0</v>
      </c>
      <c r="AH180" s="603"/>
    </row>
    <row r="181" spans="1:34" ht="27.75" customHeight="1">
      <c r="A181" s="483"/>
      <c r="B181" s="483"/>
      <c r="C181" s="525"/>
      <c r="D181" s="161" t="s">
        <v>372</v>
      </c>
      <c r="E181" s="118"/>
      <c r="F181" s="333"/>
      <c r="G181" s="6" t="s">
        <v>373</v>
      </c>
      <c r="H181" s="16">
        <f aca="true" t="shared" si="101" ref="H181:Q181">H182</f>
        <v>19778000</v>
      </c>
      <c r="I181" s="16">
        <f t="shared" si="101"/>
        <v>54778000</v>
      </c>
      <c r="J181" s="16">
        <f t="shared" si="101"/>
        <v>54778000</v>
      </c>
      <c r="K181" s="16">
        <f t="shared" si="101"/>
        <v>54778000</v>
      </c>
      <c r="L181" s="16"/>
      <c r="M181" s="16">
        <v>0</v>
      </c>
      <c r="N181" s="15">
        <f t="shared" si="101"/>
        <v>0</v>
      </c>
      <c r="O181" s="15">
        <f t="shared" si="101"/>
        <v>0</v>
      </c>
      <c r="P181" s="15">
        <f t="shared" si="101"/>
        <v>0</v>
      </c>
      <c r="Q181" s="15">
        <f t="shared" si="101"/>
        <v>0</v>
      </c>
      <c r="R181" s="16"/>
      <c r="S181" s="16">
        <v>0</v>
      </c>
      <c r="T181" s="15"/>
      <c r="U181" s="15">
        <f>U182</f>
        <v>0</v>
      </c>
      <c r="V181" s="15"/>
      <c r="W181" s="15"/>
      <c r="X181" s="15"/>
      <c r="Y181" s="16"/>
      <c r="Z181" s="16">
        <v>0</v>
      </c>
      <c r="AA181" s="28"/>
      <c r="AB181" s="131">
        <f t="shared" si="96"/>
        <v>19778000</v>
      </c>
      <c r="AC181" s="131">
        <f t="shared" si="97"/>
        <v>54778000</v>
      </c>
      <c r="AD181" s="131">
        <f t="shared" si="98"/>
        <v>54778000</v>
      </c>
      <c r="AE181" s="131">
        <f t="shared" si="99"/>
        <v>54778000</v>
      </c>
      <c r="AF181" s="131">
        <f t="shared" si="99"/>
        <v>0</v>
      </c>
      <c r="AG181" s="131">
        <f t="shared" si="99"/>
        <v>0</v>
      </c>
      <c r="AH181" s="603"/>
    </row>
    <row r="182" spans="1:34" ht="38.25">
      <c r="A182" s="483"/>
      <c r="B182" s="483"/>
      <c r="C182" s="526"/>
      <c r="D182" s="38"/>
      <c r="E182" s="160" t="s">
        <v>374</v>
      </c>
      <c r="F182" s="31" t="s">
        <v>896</v>
      </c>
      <c r="G182" s="68" t="s">
        <v>375</v>
      </c>
      <c r="H182" s="70">
        <v>19778000</v>
      </c>
      <c r="I182" s="70">
        <v>54778000</v>
      </c>
      <c r="J182" s="70">
        <v>54778000</v>
      </c>
      <c r="K182" s="70">
        <v>54778000</v>
      </c>
      <c r="L182" s="70"/>
      <c r="M182" s="70">
        <v>0</v>
      </c>
      <c r="N182" s="67">
        <v>0</v>
      </c>
      <c r="O182" s="67"/>
      <c r="P182" s="67"/>
      <c r="Q182" s="67"/>
      <c r="R182" s="70"/>
      <c r="S182" s="70">
        <v>0</v>
      </c>
      <c r="T182" s="124"/>
      <c r="U182" s="67">
        <v>0</v>
      </c>
      <c r="V182" s="67"/>
      <c r="W182" s="67"/>
      <c r="X182" s="67"/>
      <c r="Y182" s="70"/>
      <c r="Z182" s="70">
        <v>0</v>
      </c>
      <c r="AA182" s="72"/>
      <c r="AB182" s="132">
        <f t="shared" si="96"/>
        <v>19778000</v>
      </c>
      <c r="AC182" s="132">
        <f t="shared" si="97"/>
        <v>54778000</v>
      </c>
      <c r="AD182" s="132">
        <f t="shared" si="98"/>
        <v>54778000</v>
      </c>
      <c r="AE182" s="132">
        <f t="shared" si="99"/>
        <v>54778000</v>
      </c>
      <c r="AF182" s="132">
        <f t="shared" si="99"/>
        <v>0</v>
      </c>
      <c r="AG182" s="132">
        <f t="shared" si="99"/>
        <v>0</v>
      </c>
      <c r="AH182" s="603"/>
    </row>
    <row r="183" spans="1:34" ht="17.25" customHeight="1">
      <c r="A183" s="483"/>
      <c r="B183" s="483"/>
      <c r="C183" s="526"/>
      <c r="D183" s="161" t="s">
        <v>376</v>
      </c>
      <c r="E183" s="160"/>
      <c r="F183" s="334"/>
      <c r="G183" s="33" t="s">
        <v>377</v>
      </c>
      <c r="H183" s="16">
        <f aca="true" t="shared" si="102" ref="H183:Q183">H184</f>
        <v>79112000</v>
      </c>
      <c r="I183" s="16">
        <f t="shared" si="102"/>
        <v>88100000</v>
      </c>
      <c r="J183" s="16">
        <f t="shared" si="102"/>
        <v>88100000</v>
      </c>
      <c r="K183" s="16">
        <f t="shared" si="102"/>
        <v>88100000</v>
      </c>
      <c r="L183" s="16"/>
      <c r="M183" s="16">
        <v>0</v>
      </c>
      <c r="N183" s="15">
        <f t="shared" si="102"/>
        <v>0</v>
      </c>
      <c r="O183" s="15">
        <f t="shared" si="102"/>
        <v>46090000</v>
      </c>
      <c r="P183" s="15">
        <f t="shared" si="102"/>
        <v>46090000</v>
      </c>
      <c r="Q183" s="15">
        <f t="shared" si="102"/>
        <v>46090000</v>
      </c>
      <c r="R183" s="16"/>
      <c r="S183" s="16">
        <v>0</v>
      </c>
      <c r="T183" s="15"/>
      <c r="U183" s="15">
        <f>U184</f>
        <v>0</v>
      </c>
      <c r="V183" s="15"/>
      <c r="W183" s="15"/>
      <c r="X183" s="15"/>
      <c r="Y183" s="16"/>
      <c r="Z183" s="16">
        <v>0</v>
      </c>
      <c r="AA183" s="28"/>
      <c r="AB183" s="131">
        <f t="shared" si="96"/>
        <v>79112000</v>
      </c>
      <c r="AC183" s="131">
        <f t="shared" si="97"/>
        <v>134190000</v>
      </c>
      <c r="AD183" s="131">
        <f t="shared" si="98"/>
        <v>134190000</v>
      </c>
      <c r="AE183" s="131">
        <f t="shared" si="99"/>
        <v>134190000</v>
      </c>
      <c r="AF183" s="131">
        <f t="shared" si="99"/>
        <v>0</v>
      </c>
      <c r="AG183" s="131">
        <f t="shared" si="99"/>
        <v>0</v>
      </c>
      <c r="AH183" s="603"/>
    </row>
    <row r="184" spans="1:34" ht="27.75" customHeight="1">
      <c r="A184" s="483"/>
      <c r="B184" s="483"/>
      <c r="C184" s="527"/>
      <c r="D184" s="162"/>
      <c r="E184" s="160" t="s">
        <v>379</v>
      </c>
      <c r="F184" s="27" t="s">
        <v>897</v>
      </c>
      <c r="G184" s="68" t="s">
        <v>378</v>
      </c>
      <c r="H184" s="76">
        <v>79112000</v>
      </c>
      <c r="I184" s="76">
        <v>88100000</v>
      </c>
      <c r="J184" s="76">
        <v>88100000</v>
      </c>
      <c r="K184" s="76">
        <v>88100000</v>
      </c>
      <c r="L184" s="76"/>
      <c r="M184" s="76">
        <v>0</v>
      </c>
      <c r="N184" s="15">
        <v>0</v>
      </c>
      <c r="O184" s="114">
        <v>46090000</v>
      </c>
      <c r="P184" s="114">
        <v>46090000</v>
      </c>
      <c r="Q184" s="114">
        <v>46090000</v>
      </c>
      <c r="R184" s="76"/>
      <c r="S184" s="76">
        <v>0</v>
      </c>
      <c r="T184" s="182" t="s">
        <v>1061</v>
      </c>
      <c r="U184" s="15">
        <v>0</v>
      </c>
      <c r="V184" s="120"/>
      <c r="W184" s="120"/>
      <c r="X184" s="120"/>
      <c r="Y184" s="76"/>
      <c r="Z184" s="76">
        <v>0</v>
      </c>
      <c r="AA184" s="65"/>
      <c r="AB184" s="135">
        <f t="shared" si="96"/>
        <v>79112000</v>
      </c>
      <c r="AC184" s="135">
        <f t="shared" si="97"/>
        <v>134190000</v>
      </c>
      <c r="AD184" s="135">
        <f t="shared" si="98"/>
        <v>134190000</v>
      </c>
      <c r="AE184" s="135">
        <f t="shared" si="99"/>
        <v>134190000</v>
      </c>
      <c r="AF184" s="135">
        <f t="shared" si="99"/>
        <v>0</v>
      </c>
      <c r="AG184" s="135">
        <f t="shared" si="99"/>
        <v>0</v>
      </c>
      <c r="AH184" s="603"/>
    </row>
    <row r="185" spans="1:34" ht="30" customHeight="1">
      <c r="A185" s="483"/>
      <c r="B185" s="483"/>
      <c r="C185" s="158" t="s">
        <v>66</v>
      </c>
      <c r="D185" s="159"/>
      <c r="E185" s="159"/>
      <c r="F185" s="322"/>
      <c r="G185" s="6" t="s">
        <v>67</v>
      </c>
      <c r="H185" s="16">
        <f aca="true" t="shared" si="103" ref="H185:Q185">H186+H188</f>
        <v>92510000</v>
      </c>
      <c r="I185" s="16">
        <f t="shared" si="103"/>
        <v>122140892</v>
      </c>
      <c r="J185" s="16">
        <f t="shared" si="103"/>
        <v>122140892</v>
      </c>
      <c r="K185" s="16">
        <f t="shared" si="103"/>
        <v>122140892</v>
      </c>
      <c r="L185" s="16"/>
      <c r="M185" s="16">
        <v>0</v>
      </c>
      <c r="N185" s="15">
        <f t="shared" si="103"/>
        <v>0</v>
      </c>
      <c r="O185" s="15">
        <f t="shared" si="103"/>
        <v>0</v>
      </c>
      <c r="P185" s="15">
        <f t="shared" si="103"/>
        <v>0</v>
      </c>
      <c r="Q185" s="15">
        <f t="shared" si="103"/>
        <v>0</v>
      </c>
      <c r="R185" s="16"/>
      <c r="S185" s="16">
        <v>0</v>
      </c>
      <c r="T185" s="16"/>
      <c r="U185" s="15">
        <f>U186+U188</f>
        <v>0</v>
      </c>
      <c r="V185" s="15"/>
      <c r="W185" s="15"/>
      <c r="X185" s="15"/>
      <c r="Y185" s="16"/>
      <c r="Z185" s="16">
        <v>0</v>
      </c>
      <c r="AA185" s="28"/>
      <c r="AB185" s="131">
        <f t="shared" si="96"/>
        <v>92510000</v>
      </c>
      <c r="AC185" s="131">
        <f t="shared" si="97"/>
        <v>122140892</v>
      </c>
      <c r="AD185" s="131">
        <f t="shared" si="98"/>
        <v>122140892</v>
      </c>
      <c r="AE185" s="131">
        <f t="shared" si="99"/>
        <v>122140892</v>
      </c>
      <c r="AF185" s="131">
        <f t="shared" si="99"/>
        <v>0</v>
      </c>
      <c r="AG185" s="131">
        <f t="shared" si="99"/>
        <v>0</v>
      </c>
      <c r="AH185" s="603"/>
    </row>
    <row r="186" spans="1:34" ht="30" customHeight="1">
      <c r="A186" s="483"/>
      <c r="B186" s="483"/>
      <c r="C186" s="525"/>
      <c r="D186" s="161" t="s">
        <v>380</v>
      </c>
      <c r="E186" s="160"/>
      <c r="F186" s="31"/>
      <c r="G186" s="6" t="s">
        <v>381</v>
      </c>
      <c r="H186" s="16">
        <f aca="true" t="shared" si="104" ref="H186:Q186">H187</f>
        <v>20000000</v>
      </c>
      <c r="I186" s="16">
        <f t="shared" si="104"/>
        <v>50000000</v>
      </c>
      <c r="J186" s="16">
        <f t="shared" si="104"/>
        <v>50000000</v>
      </c>
      <c r="K186" s="16">
        <f t="shared" si="104"/>
        <v>50000000</v>
      </c>
      <c r="L186" s="16"/>
      <c r="M186" s="16">
        <v>0</v>
      </c>
      <c r="N186" s="15">
        <f t="shared" si="104"/>
        <v>0</v>
      </c>
      <c r="O186" s="15">
        <f t="shared" si="104"/>
        <v>0</v>
      </c>
      <c r="P186" s="15">
        <f t="shared" si="104"/>
        <v>0</v>
      </c>
      <c r="Q186" s="15">
        <f t="shared" si="104"/>
        <v>0</v>
      </c>
      <c r="R186" s="16"/>
      <c r="S186" s="16">
        <v>0</v>
      </c>
      <c r="T186" s="15"/>
      <c r="U186" s="15">
        <f>U187</f>
        <v>0</v>
      </c>
      <c r="V186" s="15"/>
      <c r="W186" s="15"/>
      <c r="X186" s="15"/>
      <c r="Y186" s="16"/>
      <c r="Z186" s="16">
        <v>0</v>
      </c>
      <c r="AA186" s="28"/>
      <c r="AB186" s="131">
        <f t="shared" si="96"/>
        <v>20000000</v>
      </c>
      <c r="AC186" s="131">
        <f t="shared" si="97"/>
        <v>50000000</v>
      </c>
      <c r="AD186" s="131">
        <f t="shared" si="98"/>
        <v>50000000</v>
      </c>
      <c r="AE186" s="131">
        <f t="shared" si="99"/>
        <v>50000000</v>
      </c>
      <c r="AF186" s="131">
        <f t="shared" si="99"/>
        <v>0</v>
      </c>
      <c r="AG186" s="131">
        <f t="shared" si="99"/>
        <v>0</v>
      </c>
      <c r="AH186" s="603"/>
    </row>
    <row r="187" spans="1:34" ht="46.5" customHeight="1">
      <c r="A187" s="483"/>
      <c r="B187" s="483"/>
      <c r="C187" s="526"/>
      <c r="D187" s="162"/>
      <c r="E187" s="160" t="s">
        <v>383</v>
      </c>
      <c r="F187" s="335" t="s">
        <v>898</v>
      </c>
      <c r="G187" s="68" t="s">
        <v>382</v>
      </c>
      <c r="H187" s="76">
        <v>20000000</v>
      </c>
      <c r="I187" s="76">
        <v>50000000</v>
      </c>
      <c r="J187" s="76">
        <v>50000000</v>
      </c>
      <c r="K187" s="76">
        <v>50000000</v>
      </c>
      <c r="L187" s="76"/>
      <c r="M187" s="76">
        <v>0</v>
      </c>
      <c r="N187" s="65">
        <v>0</v>
      </c>
      <c r="O187" s="65"/>
      <c r="P187" s="65"/>
      <c r="Q187" s="65"/>
      <c r="R187" s="76"/>
      <c r="S187" s="76">
        <v>0</v>
      </c>
      <c r="T187" s="65"/>
      <c r="U187" s="65">
        <v>0</v>
      </c>
      <c r="V187" s="65"/>
      <c r="W187" s="65"/>
      <c r="X187" s="65"/>
      <c r="Y187" s="76"/>
      <c r="Z187" s="76">
        <v>0</v>
      </c>
      <c r="AA187" s="65"/>
      <c r="AB187" s="135">
        <f t="shared" si="96"/>
        <v>20000000</v>
      </c>
      <c r="AC187" s="135">
        <f t="shared" si="97"/>
        <v>50000000</v>
      </c>
      <c r="AD187" s="135">
        <f t="shared" si="98"/>
        <v>50000000</v>
      </c>
      <c r="AE187" s="135">
        <f t="shared" si="99"/>
        <v>50000000</v>
      </c>
      <c r="AF187" s="135">
        <f t="shared" si="99"/>
        <v>0</v>
      </c>
      <c r="AG187" s="135">
        <f t="shared" si="99"/>
        <v>0</v>
      </c>
      <c r="AH187" s="603"/>
    </row>
    <row r="188" spans="1:34" ht="27.75" customHeight="1">
      <c r="A188" s="483"/>
      <c r="B188" s="483"/>
      <c r="C188" s="526"/>
      <c r="D188" s="161" t="s">
        <v>384</v>
      </c>
      <c r="E188" s="158"/>
      <c r="F188" s="318"/>
      <c r="G188" s="164" t="s">
        <v>385</v>
      </c>
      <c r="H188" s="16">
        <f aca="true" t="shared" si="105" ref="H188:Q188">H189</f>
        <v>72510000</v>
      </c>
      <c r="I188" s="16">
        <f t="shared" si="105"/>
        <v>72140892</v>
      </c>
      <c r="J188" s="16">
        <f t="shared" si="105"/>
        <v>72140892</v>
      </c>
      <c r="K188" s="16">
        <f t="shared" si="105"/>
        <v>72140892</v>
      </c>
      <c r="L188" s="16"/>
      <c r="M188" s="16">
        <v>0</v>
      </c>
      <c r="N188" s="15">
        <f t="shared" si="105"/>
        <v>0</v>
      </c>
      <c r="O188" s="15">
        <f t="shared" si="105"/>
        <v>0</v>
      </c>
      <c r="P188" s="15">
        <f t="shared" si="105"/>
        <v>0</v>
      </c>
      <c r="Q188" s="15">
        <f t="shared" si="105"/>
        <v>0</v>
      </c>
      <c r="R188" s="16"/>
      <c r="S188" s="16">
        <v>0</v>
      </c>
      <c r="T188" s="15"/>
      <c r="U188" s="15">
        <f>U189</f>
        <v>0</v>
      </c>
      <c r="V188" s="15"/>
      <c r="W188" s="15"/>
      <c r="X188" s="15"/>
      <c r="Y188" s="16"/>
      <c r="Z188" s="16">
        <v>0</v>
      </c>
      <c r="AA188" s="28"/>
      <c r="AB188" s="131">
        <f t="shared" si="96"/>
        <v>72510000</v>
      </c>
      <c r="AC188" s="131">
        <f t="shared" si="97"/>
        <v>72140892</v>
      </c>
      <c r="AD188" s="131">
        <f t="shared" si="98"/>
        <v>72140892</v>
      </c>
      <c r="AE188" s="131">
        <f t="shared" si="99"/>
        <v>72140892</v>
      </c>
      <c r="AF188" s="131">
        <f t="shared" si="99"/>
        <v>0</v>
      </c>
      <c r="AG188" s="131">
        <f t="shared" si="99"/>
        <v>0</v>
      </c>
      <c r="AH188" s="603"/>
    </row>
    <row r="189" spans="1:34" ht="12.75">
      <c r="A189" s="483"/>
      <c r="B189" s="483"/>
      <c r="C189" s="526"/>
      <c r="D189" s="557"/>
      <c r="E189" s="160" t="s">
        <v>386</v>
      </c>
      <c r="F189" s="466" t="s">
        <v>899</v>
      </c>
      <c r="G189" s="488" t="s">
        <v>387</v>
      </c>
      <c r="H189" s="476">
        <v>72510000</v>
      </c>
      <c r="I189" s="476">
        <v>72140892</v>
      </c>
      <c r="J189" s="476">
        <v>72140892</v>
      </c>
      <c r="K189" s="476">
        <v>72140892</v>
      </c>
      <c r="L189" s="476"/>
      <c r="M189" s="476">
        <v>0</v>
      </c>
      <c r="N189" s="490">
        <v>0</v>
      </c>
      <c r="O189" s="490"/>
      <c r="P189" s="490"/>
      <c r="Q189" s="490"/>
      <c r="R189" s="476"/>
      <c r="S189" s="476">
        <v>0</v>
      </c>
      <c r="T189" s="490"/>
      <c r="U189" s="490">
        <v>0</v>
      </c>
      <c r="V189" s="490"/>
      <c r="W189" s="490"/>
      <c r="X189" s="490"/>
      <c r="Y189" s="476"/>
      <c r="Z189" s="476">
        <v>0</v>
      </c>
      <c r="AA189" s="476"/>
      <c r="AB189" s="547">
        <f t="shared" si="96"/>
        <v>72510000</v>
      </c>
      <c r="AC189" s="547">
        <f t="shared" si="97"/>
        <v>72140892</v>
      </c>
      <c r="AD189" s="547">
        <f t="shared" si="98"/>
        <v>72140892</v>
      </c>
      <c r="AE189" s="547">
        <f t="shared" si="99"/>
        <v>72140892</v>
      </c>
      <c r="AF189" s="547">
        <f t="shared" si="99"/>
        <v>0</v>
      </c>
      <c r="AG189" s="547">
        <f t="shared" si="99"/>
        <v>0</v>
      </c>
      <c r="AH189" s="603"/>
    </row>
    <row r="190" spans="1:34" ht="12.75">
      <c r="A190" s="483"/>
      <c r="B190" s="483"/>
      <c r="C190" s="526"/>
      <c r="D190" s="558"/>
      <c r="E190" s="160" t="s">
        <v>388</v>
      </c>
      <c r="F190" s="467"/>
      <c r="G190" s="489"/>
      <c r="H190" s="478"/>
      <c r="I190" s="478"/>
      <c r="J190" s="478"/>
      <c r="K190" s="478"/>
      <c r="L190" s="478"/>
      <c r="M190" s="478"/>
      <c r="N190" s="491"/>
      <c r="O190" s="491"/>
      <c r="P190" s="491"/>
      <c r="Q190" s="491"/>
      <c r="R190" s="478"/>
      <c r="S190" s="478"/>
      <c r="T190" s="491"/>
      <c r="U190" s="491"/>
      <c r="V190" s="491"/>
      <c r="W190" s="491"/>
      <c r="X190" s="491"/>
      <c r="Y190" s="478"/>
      <c r="Z190" s="478"/>
      <c r="AA190" s="478"/>
      <c r="AB190" s="580"/>
      <c r="AC190" s="580"/>
      <c r="AD190" s="580"/>
      <c r="AE190" s="580"/>
      <c r="AF190" s="580"/>
      <c r="AG190" s="580"/>
      <c r="AH190" s="603"/>
    </row>
    <row r="191" spans="1:34" ht="12.75">
      <c r="A191" s="483"/>
      <c r="B191" s="483"/>
      <c r="C191" s="526"/>
      <c r="D191" s="558"/>
      <c r="E191" s="160" t="s">
        <v>389</v>
      </c>
      <c r="F191" s="467"/>
      <c r="G191" s="489"/>
      <c r="H191" s="478"/>
      <c r="I191" s="478"/>
      <c r="J191" s="478"/>
      <c r="K191" s="478"/>
      <c r="L191" s="478"/>
      <c r="M191" s="478"/>
      <c r="N191" s="491"/>
      <c r="O191" s="491"/>
      <c r="P191" s="491"/>
      <c r="Q191" s="491"/>
      <c r="R191" s="478"/>
      <c r="S191" s="478"/>
      <c r="T191" s="491"/>
      <c r="U191" s="491"/>
      <c r="V191" s="491"/>
      <c r="W191" s="491"/>
      <c r="X191" s="491"/>
      <c r="Y191" s="478"/>
      <c r="Z191" s="478"/>
      <c r="AA191" s="478"/>
      <c r="AB191" s="580"/>
      <c r="AC191" s="580"/>
      <c r="AD191" s="580"/>
      <c r="AE191" s="580"/>
      <c r="AF191" s="580"/>
      <c r="AG191" s="580"/>
      <c r="AH191" s="603"/>
    </row>
    <row r="192" spans="1:34" ht="12.75">
      <c r="A192" s="483"/>
      <c r="B192" s="483"/>
      <c r="C192" s="527"/>
      <c r="D192" s="559"/>
      <c r="E192" s="160" t="s">
        <v>390</v>
      </c>
      <c r="F192" s="468"/>
      <c r="G192" s="524"/>
      <c r="H192" s="477"/>
      <c r="I192" s="477"/>
      <c r="J192" s="477"/>
      <c r="K192" s="477"/>
      <c r="L192" s="477"/>
      <c r="M192" s="477"/>
      <c r="N192" s="492"/>
      <c r="O192" s="492"/>
      <c r="P192" s="492"/>
      <c r="Q192" s="492"/>
      <c r="R192" s="477"/>
      <c r="S192" s="477"/>
      <c r="T192" s="492"/>
      <c r="U192" s="492"/>
      <c r="V192" s="492"/>
      <c r="W192" s="492"/>
      <c r="X192" s="492"/>
      <c r="Y192" s="477"/>
      <c r="Z192" s="477"/>
      <c r="AA192" s="477"/>
      <c r="AB192" s="548"/>
      <c r="AC192" s="548"/>
      <c r="AD192" s="548"/>
      <c r="AE192" s="548"/>
      <c r="AF192" s="548"/>
      <c r="AG192" s="548"/>
      <c r="AH192" s="603"/>
    </row>
    <row r="193" spans="1:34" ht="12.75">
      <c r="A193" s="483"/>
      <c r="B193" s="483"/>
      <c r="C193" s="158" t="s">
        <v>68</v>
      </c>
      <c r="D193" s="159"/>
      <c r="E193" s="159"/>
      <c r="F193" s="322"/>
      <c r="G193" s="6" t="s">
        <v>69</v>
      </c>
      <c r="H193" s="16">
        <f aca="true" t="shared" si="106" ref="H193:Q193">H194+H198</f>
        <v>210100000</v>
      </c>
      <c r="I193" s="16">
        <f t="shared" si="106"/>
        <v>357045524</v>
      </c>
      <c r="J193" s="16">
        <f t="shared" si="106"/>
        <v>357045524</v>
      </c>
      <c r="K193" s="16">
        <f t="shared" si="106"/>
        <v>357045524</v>
      </c>
      <c r="L193" s="16"/>
      <c r="M193" s="16">
        <v>0</v>
      </c>
      <c r="N193" s="15">
        <f t="shared" si="106"/>
        <v>0</v>
      </c>
      <c r="O193" s="15">
        <f t="shared" si="106"/>
        <v>0</v>
      </c>
      <c r="P193" s="15">
        <f t="shared" si="106"/>
        <v>0</v>
      </c>
      <c r="Q193" s="15">
        <f t="shared" si="106"/>
        <v>0</v>
      </c>
      <c r="R193" s="16"/>
      <c r="S193" s="16">
        <v>0</v>
      </c>
      <c r="T193" s="15"/>
      <c r="U193" s="15">
        <f>U194+U198</f>
        <v>0</v>
      </c>
      <c r="V193" s="15"/>
      <c r="W193" s="15"/>
      <c r="X193" s="15"/>
      <c r="Y193" s="16"/>
      <c r="Z193" s="16">
        <v>0</v>
      </c>
      <c r="AA193" s="28"/>
      <c r="AB193" s="131">
        <f aca="true" t="shared" si="107" ref="AB193:AG195">H193+N193+U193</f>
        <v>210100000</v>
      </c>
      <c r="AC193" s="131">
        <f t="shared" si="107"/>
        <v>357045524</v>
      </c>
      <c r="AD193" s="131">
        <f t="shared" si="107"/>
        <v>357045524</v>
      </c>
      <c r="AE193" s="131">
        <f t="shared" si="107"/>
        <v>357045524</v>
      </c>
      <c r="AF193" s="131">
        <f t="shared" si="107"/>
        <v>0</v>
      </c>
      <c r="AG193" s="131">
        <f t="shared" si="107"/>
        <v>0</v>
      </c>
      <c r="AH193" s="603"/>
    </row>
    <row r="194" spans="1:34" ht="12.75">
      <c r="A194" s="483"/>
      <c r="B194" s="483"/>
      <c r="C194" s="525"/>
      <c r="D194" s="161" t="s">
        <v>391</v>
      </c>
      <c r="E194" s="160"/>
      <c r="F194" s="31"/>
      <c r="G194" s="6" t="s">
        <v>392</v>
      </c>
      <c r="H194" s="16">
        <f aca="true" t="shared" si="108" ref="H194:Q194">H195</f>
        <v>119900000</v>
      </c>
      <c r="I194" s="16">
        <f t="shared" si="108"/>
        <v>234789909</v>
      </c>
      <c r="J194" s="16">
        <f t="shared" si="108"/>
        <v>234789909</v>
      </c>
      <c r="K194" s="16">
        <f t="shared" si="108"/>
        <v>234789909</v>
      </c>
      <c r="L194" s="16"/>
      <c r="M194" s="16">
        <v>0</v>
      </c>
      <c r="N194" s="15">
        <f t="shared" si="108"/>
        <v>0</v>
      </c>
      <c r="O194" s="15">
        <f t="shared" si="108"/>
        <v>0</v>
      </c>
      <c r="P194" s="15">
        <f t="shared" si="108"/>
        <v>0</v>
      </c>
      <c r="Q194" s="15">
        <f t="shared" si="108"/>
        <v>0</v>
      </c>
      <c r="R194" s="16"/>
      <c r="S194" s="16">
        <v>0</v>
      </c>
      <c r="T194" s="15"/>
      <c r="U194" s="15">
        <f>U195</f>
        <v>0</v>
      </c>
      <c r="V194" s="15"/>
      <c r="W194" s="15"/>
      <c r="X194" s="15"/>
      <c r="Y194" s="16"/>
      <c r="Z194" s="16">
        <v>0</v>
      </c>
      <c r="AA194" s="28"/>
      <c r="AB194" s="131">
        <f t="shared" si="107"/>
        <v>119900000</v>
      </c>
      <c r="AC194" s="131">
        <f t="shared" si="107"/>
        <v>234789909</v>
      </c>
      <c r="AD194" s="131">
        <f t="shared" si="107"/>
        <v>234789909</v>
      </c>
      <c r="AE194" s="131">
        <f t="shared" si="107"/>
        <v>234789909</v>
      </c>
      <c r="AF194" s="131">
        <f t="shared" si="107"/>
        <v>0</v>
      </c>
      <c r="AG194" s="131">
        <f t="shared" si="107"/>
        <v>0</v>
      </c>
      <c r="AH194" s="603"/>
    </row>
    <row r="195" spans="1:34" ht="12.75">
      <c r="A195" s="483"/>
      <c r="B195" s="483"/>
      <c r="C195" s="526"/>
      <c r="D195" s="557"/>
      <c r="E195" s="160" t="s">
        <v>393</v>
      </c>
      <c r="F195" s="466" t="s">
        <v>900</v>
      </c>
      <c r="G195" s="488" t="s">
        <v>394</v>
      </c>
      <c r="H195" s="476">
        <v>119900000</v>
      </c>
      <c r="I195" s="476">
        <v>234789909</v>
      </c>
      <c r="J195" s="476">
        <v>234789909</v>
      </c>
      <c r="K195" s="476">
        <v>234789909</v>
      </c>
      <c r="L195" s="476"/>
      <c r="M195" s="476">
        <v>0</v>
      </c>
      <c r="N195" s="490">
        <v>0</v>
      </c>
      <c r="O195" s="490"/>
      <c r="P195" s="490"/>
      <c r="Q195" s="490"/>
      <c r="R195" s="476"/>
      <c r="S195" s="476">
        <v>0</v>
      </c>
      <c r="T195" s="490"/>
      <c r="U195" s="490">
        <v>0</v>
      </c>
      <c r="V195" s="490"/>
      <c r="W195" s="490"/>
      <c r="X195" s="490"/>
      <c r="Y195" s="476"/>
      <c r="Z195" s="476">
        <v>0</v>
      </c>
      <c r="AA195" s="476"/>
      <c r="AB195" s="547">
        <f t="shared" si="107"/>
        <v>119900000</v>
      </c>
      <c r="AC195" s="547">
        <f t="shared" si="107"/>
        <v>234789909</v>
      </c>
      <c r="AD195" s="547">
        <f t="shared" si="107"/>
        <v>234789909</v>
      </c>
      <c r="AE195" s="547">
        <f t="shared" si="107"/>
        <v>234789909</v>
      </c>
      <c r="AF195" s="547">
        <f t="shared" si="107"/>
        <v>0</v>
      </c>
      <c r="AG195" s="547">
        <f t="shared" si="107"/>
        <v>0</v>
      </c>
      <c r="AH195" s="603"/>
    </row>
    <row r="196" spans="1:34" ht="12.75">
      <c r="A196" s="483"/>
      <c r="B196" s="483"/>
      <c r="C196" s="526"/>
      <c r="D196" s="558"/>
      <c r="E196" s="160" t="s">
        <v>395</v>
      </c>
      <c r="F196" s="467"/>
      <c r="G196" s="489"/>
      <c r="H196" s="478"/>
      <c r="I196" s="478"/>
      <c r="J196" s="478"/>
      <c r="K196" s="478"/>
      <c r="L196" s="478"/>
      <c r="M196" s="478"/>
      <c r="N196" s="491"/>
      <c r="O196" s="491"/>
      <c r="P196" s="491"/>
      <c r="Q196" s="491"/>
      <c r="R196" s="478"/>
      <c r="S196" s="478"/>
      <c r="T196" s="491"/>
      <c r="U196" s="491"/>
      <c r="V196" s="491"/>
      <c r="W196" s="491"/>
      <c r="X196" s="491"/>
      <c r="Y196" s="478"/>
      <c r="Z196" s="478"/>
      <c r="AA196" s="478"/>
      <c r="AB196" s="580"/>
      <c r="AC196" s="580"/>
      <c r="AD196" s="580"/>
      <c r="AE196" s="580"/>
      <c r="AF196" s="580"/>
      <c r="AG196" s="580"/>
      <c r="AH196" s="603"/>
    </row>
    <row r="197" spans="1:34" ht="12.75">
      <c r="A197" s="483"/>
      <c r="B197" s="483"/>
      <c r="C197" s="526"/>
      <c r="D197" s="559"/>
      <c r="E197" s="160" t="s">
        <v>396</v>
      </c>
      <c r="F197" s="468"/>
      <c r="G197" s="524"/>
      <c r="H197" s="477"/>
      <c r="I197" s="477"/>
      <c r="J197" s="477"/>
      <c r="K197" s="477"/>
      <c r="L197" s="477"/>
      <c r="M197" s="477"/>
      <c r="N197" s="492"/>
      <c r="O197" s="492"/>
      <c r="P197" s="492"/>
      <c r="Q197" s="492"/>
      <c r="R197" s="477"/>
      <c r="S197" s="477"/>
      <c r="T197" s="492"/>
      <c r="U197" s="492"/>
      <c r="V197" s="492"/>
      <c r="W197" s="492"/>
      <c r="X197" s="492"/>
      <c r="Y197" s="477"/>
      <c r="Z197" s="477"/>
      <c r="AA197" s="477"/>
      <c r="AB197" s="548"/>
      <c r="AC197" s="548"/>
      <c r="AD197" s="548"/>
      <c r="AE197" s="548"/>
      <c r="AF197" s="548"/>
      <c r="AG197" s="548"/>
      <c r="AH197" s="603"/>
    </row>
    <row r="198" spans="1:34" ht="12.75">
      <c r="A198" s="483"/>
      <c r="B198" s="483"/>
      <c r="C198" s="526"/>
      <c r="D198" s="161" t="s">
        <v>397</v>
      </c>
      <c r="E198" s="160"/>
      <c r="F198" s="31"/>
      <c r="G198" s="6" t="s">
        <v>398</v>
      </c>
      <c r="H198" s="16">
        <f aca="true" t="shared" si="109" ref="H198:Q198">H199</f>
        <v>90200000</v>
      </c>
      <c r="I198" s="16">
        <f t="shared" si="109"/>
        <v>122255615</v>
      </c>
      <c r="J198" s="16">
        <f t="shared" si="109"/>
        <v>122255615</v>
      </c>
      <c r="K198" s="16">
        <f t="shared" si="109"/>
        <v>122255615</v>
      </c>
      <c r="L198" s="16"/>
      <c r="M198" s="16">
        <v>0</v>
      </c>
      <c r="N198" s="15">
        <f t="shared" si="109"/>
        <v>0</v>
      </c>
      <c r="O198" s="15">
        <f t="shared" si="109"/>
        <v>0</v>
      </c>
      <c r="P198" s="15">
        <f t="shared" si="109"/>
        <v>0</v>
      </c>
      <c r="Q198" s="15">
        <f t="shared" si="109"/>
        <v>0</v>
      </c>
      <c r="R198" s="16"/>
      <c r="S198" s="16">
        <v>0</v>
      </c>
      <c r="T198" s="15"/>
      <c r="U198" s="15">
        <f>U199</f>
        <v>0</v>
      </c>
      <c r="V198" s="15"/>
      <c r="W198" s="15"/>
      <c r="X198" s="15"/>
      <c r="Y198" s="16"/>
      <c r="Z198" s="16">
        <v>0</v>
      </c>
      <c r="AA198" s="28"/>
      <c r="AB198" s="131">
        <f aca="true" t="shared" si="110" ref="AB198:AG199">H198+N198+U198</f>
        <v>90200000</v>
      </c>
      <c r="AC198" s="131">
        <f t="shared" si="110"/>
        <v>122255615</v>
      </c>
      <c r="AD198" s="131">
        <f t="shared" si="110"/>
        <v>122255615</v>
      </c>
      <c r="AE198" s="131">
        <f t="shared" si="110"/>
        <v>122255615</v>
      </c>
      <c r="AF198" s="131">
        <f t="shared" si="110"/>
        <v>0</v>
      </c>
      <c r="AG198" s="131">
        <f t="shared" si="110"/>
        <v>0</v>
      </c>
      <c r="AH198" s="603"/>
    </row>
    <row r="199" spans="1:34" ht="18.75" customHeight="1">
      <c r="A199" s="483"/>
      <c r="B199" s="483"/>
      <c r="C199" s="526"/>
      <c r="D199" s="557"/>
      <c r="E199" s="160" t="s">
        <v>399</v>
      </c>
      <c r="F199" s="466" t="s">
        <v>901</v>
      </c>
      <c r="G199" s="488" t="s">
        <v>400</v>
      </c>
      <c r="H199" s="476">
        <v>90200000</v>
      </c>
      <c r="I199" s="476">
        <v>122255615</v>
      </c>
      <c r="J199" s="476">
        <v>122255615</v>
      </c>
      <c r="K199" s="476">
        <v>122255615</v>
      </c>
      <c r="L199" s="476"/>
      <c r="M199" s="476">
        <v>0</v>
      </c>
      <c r="N199" s="490">
        <v>0</v>
      </c>
      <c r="O199" s="490"/>
      <c r="P199" s="490"/>
      <c r="Q199" s="490"/>
      <c r="R199" s="476"/>
      <c r="S199" s="476">
        <v>0</v>
      </c>
      <c r="T199" s="490"/>
      <c r="U199" s="490">
        <v>0</v>
      </c>
      <c r="V199" s="490"/>
      <c r="W199" s="490"/>
      <c r="X199" s="490"/>
      <c r="Y199" s="476"/>
      <c r="Z199" s="476">
        <v>0</v>
      </c>
      <c r="AA199" s="476"/>
      <c r="AB199" s="547">
        <f t="shared" si="110"/>
        <v>90200000</v>
      </c>
      <c r="AC199" s="547">
        <f t="shared" si="110"/>
        <v>122255615</v>
      </c>
      <c r="AD199" s="547">
        <f t="shared" si="110"/>
        <v>122255615</v>
      </c>
      <c r="AE199" s="547">
        <f t="shared" si="110"/>
        <v>122255615</v>
      </c>
      <c r="AF199" s="547">
        <f t="shared" si="110"/>
        <v>0</v>
      </c>
      <c r="AG199" s="547">
        <f t="shared" si="110"/>
        <v>0</v>
      </c>
      <c r="AH199" s="603"/>
    </row>
    <row r="200" spans="1:34" ht="22.5" customHeight="1">
      <c r="A200" s="483"/>
      <c r="B200" s="511"/>
      <c r="C200" s="527"/>
      <c r="D200" s="559"/>
      <c r="E200" s="160" t="s">
        <v>401</v>
      </c>
      <c r="F200" s="468"/>
      <c r="G200" s="524"/>
      <c r="H200" s="477"/>
      <c r="I200" s="477"/>
      <c r="J200" s="477"/>
      <c r="K200" s="477"/>
      <c r="L200" s="477"/>
      <c r="M200" s="477"/>
      <c r="N200" s="492"/>
      <c r="O200" s="492"/>
      <c r="P200" s="492"/>
      <c r="Q200" s="492"/>
      <c r="R200" s="477"/>
      <c r="S200" s="477"/>
      <c r="T200" s="492"/>
      <c r="U200" s="492"/>
      <c r="V200" s="492"/>
      <c r="W200" s="492"/>
      <c r="X200" s="492"/>
      <c r="Y200" s="477"/>
      <c r="Z200" s="477"/>
      <c r="AA200" s="477"/>
      <c r="AB200" s="548"/>
      <c r="AC200" s="548"/>
      <c r="AD200" s="548"/>
      <c r="AE200" s="548"/>
      <c r="AF200" s="548"/>
      <c r="AG200" s="548"/>
      <c r="AH200" s="603"/>
    </row>
    <row r="201" spans="1:34" ht="25.5">
      <c r="A201" s="483"/>
      <c r="B201" s="158" t="s">
        <v>70</v>
      </c>
      <c r="C201" s="36"/>
      <c r="D201" s="159"/>
      <c r="E201" s="47"/>
      <c r="F201" s="332"/>
      <c r="G201" s="6" t="s">
        <v>71</v>
      </c>
      <c r="H201" s="16">
        <f aca="true" t="shared" si="111" ref="H201:Q201">H202+H225+H241</f>
        <v>1666597000</v>
      </c>
      <c r="I201" s="16">
        <f t="shared" si="111"/>
        <v>3328059179.66</v>
      </c>
      <c r="J201" s="16">
        <f t="shared" si="111"/>
        <v>3328059179.66</v>
      </c>
      <c r="K201" s="16">
        <f t="shared" si="111"/>
        <v>3328059179.66</v>
      </c>
      <c r="L201" s="16"/>
      <c r="M201" s="16">
        <v>0</v>
      </c>
      <c r="N201" s="16">
        <f t="shared" si="111"/>
        <v>2836000000</v>
      </c>
      <c r="O201" s="16">
        <f t="shared" si="111"/>
        <v>4737244780.87</v>
      </c>
      <c r="P201" s="16">
        <f t="shared" si="111"/>
        <v>4374454457.96</v>
      </c>
      <c r="Q201" s="16">
        <f t="shared" si="111"/>
        <v>4374454457.96</v>
      </c>
      <c r="R201" s="16"/>
      <c r="S201" s="16">
        <v>0</v>
      </c>
      <c r="T201" s="16"/>
      <c r="U201" s="15">
        <f>U202+U225+U241</f>
        <v>0</v>
      </c>
      <c r="V201" s="15"/>
      <c r="W201" s="15"/>
      <c r="X201" s="15"/>
      <c r="Y201" s="16"/>
      <c r="Z201" s="16">
        <v>0</v>
      </c>
      <c r="AA201" s="28"/>
      <c r="AB201" s="131">
        <f aca="true" t="shared" si="112" ref="AB201:AB206">H201+N201+U201</f>
        <v>4502597000</v>
      </c>
      <c r="AC201" s="131">
        <f aca="true" t="shared" si="113" ref="AC201:AC206">I201+O201+V201</f>
        <v>8065303960.53</v>
      </c>
      <c r="AD201" s="131">
        <f aca="true" t="shared" si="114" ref="AD201:AD206">J201+P201+W201</f>
        <v>7702513637.62</v>
      </c>
      <c r="AE201" s="131">
        <f aca="true" t="shared" si="115" ref="AE201:AG206">K201+Q201+X201</f>
        <v>7702513637.62</v>
      </c>
      <c r="AF201" s="131">
        <f t="shared" si="115"/>
        <v>0</v>
      </c>
      <c r="AG201" s="131">
        <f t="shared" si="115"/>
        <v>0</v>
      </c>
      <c r="AH201" s="603"/>
    </row>
    <row r="202" spans="1:34" ht="25.5">
      <c r="A202" s="483"/>
      <c r="B202" s="482"/>
      <c r="C202" s="158" t="s">
        <v>72</v>
      </c>
      <c r="D202" s="2"/>
      <c r="E202" s="159"/>
      <c r="F202" s="322"/>
      <c r="G202" s="6" t="s">
        <v>73</v>
      </c>
      <c r="H202" s="16">
        <f>H203+H205+H211+H218+H222</f>
        <v>96800000</v>
      </c>
      <c r="I202" s="16">
        <f>I203+I205+I211+I218+I222</f>
        <v>446523018</v>
      </c>
      <c r="J202" s="16">
        <f>J203+J205+J211+J218+J222</f>
        <v>446523018</v>
      </c>
      <c r="K202" s="16">
        <f>K203+K205+K211+K218+K222</f>
        <v>446523018</v>
      </c>
      <c r="L202" s="16"/>
      <c r="M202" s="16">
        <v>0</v>
      </c>
      <c r="N202" s="15">
        <f>N203+N205+N211+N218+N222</f>
        <v>0</v>
      </c>
      <c r="O202" s="15"/>
      <c r="P202" s="15"/>
      <c r="Q202" s="15"/>
      <c r="R202" s="16"/>
      <c r="S202" s="16">
        <v>0</v>
      </c>
      <c r="T202" s="15"/>
      <c r="U202" s="15">
        <f>U203+U205+U211+U218+U222</f>
        <v>0</v>
      </c>
      <c r="V202" s="15"/>
      <c r="W202" s="15"/>
      <c r="X202" s="15"/>
      <c r="Y202" s="16"/>
      <c r="Z202" s="16">
        <v>0</v>
      </c>
      <c r="AA202" s="28"/>
      <c r="AB202" s="131">
        <f t="shared" si="112"/>
        <v>96800000</v>
      </c>
      <c r="AC202" s="131">
        <f t="shared" si="113"/>
        <v>446523018</v>
      </c>
      <c r="AD202" s="131">
        <f t="shared" si="114"/>
        <v>446523018</v>
      </c>
      <c r="AE202" s="131">
        <f t="shared" si="115"/>
        <v>446523018</v>
      </c>
      <c r="AF202" s="131">
        <f t="shared" si="115"/>
        <v>0</v>
      </c>
      <c r="AG202" s="131">
        <f t="shared" si="115"/>
        <v>0</v>
      </c>
      <c r="AH202" s="603"/>
    </row>
    <row r="203" spans="1:34" ht="12.75">
      <c r="A203" s="483"/>
      <c r="B203" s="483"/>
      <c r="C203" s="525"/>
      <c r="D203" s="161" t="s">
        <v>402</v>
      </c>
      <c r="E203" s="160"/>
      <c r="F203" s="31"/>
      <c r="G203" s="6" t="s">
        <v>403</v>
      </c>
      <c r="H203" s="16">
        <f>H204</f>
        <v>13750000</v>
      </c>
      <c r="I203" s="16">
        <f>I204</f>
        <v>26274996</v>
      </c>
      <c r="J203" s="16">
        <f>J204</f>
        <v>26274996</v>
      </c>
      <c r="K203" s="16">
        <f>K204</f>
        <v>26274996</v>
      </c>
      <c r="L203" s="16"/>
      <c r="M203" s="16">
        <v>0</v>
      </c>
      <c r="N203" s="15">
        <f>N204</f>
        <v>0</v>
      </c>
      <c r="O203" s="15"/>
      <c r="P203" s="15"/>
      <c r="Q203" s="15"/>
      <c r="R203" s="16"/>
      <c r="S203" s="16">
        <v>0</v>
      </c>
      <c r="T203" s="15"/>
      <c r="U203" s="15">
        <f>U204</f>
        <v>0</v>
      </c>
      <c r="V203" s="15"/>
      <c r="W203" s="15"/>
      <c r="X203" s="15"/>
      <c r="Y203" s="16"/>
      <c r="Z203" s="16">
        <v>0</v>
      </c>
      <c r="AA203" s="28"/>
      <c r="AB203" s="131">
        <f t="shared" si="112"/>
        <v>13750000</v>
      </c>
      <c r="AC203" s="131">
        <f t="shared" si="113"/>
        <v>26274996</v>
      </c>
      <c r="AD203" s="131">
        <f t="shared" si="114"/>
        <v>26274996</v>
      </c>
      <c r="AE203" s="131">
        <f t="shared" si="115"/>
        <v>26274996</v>
      </c>
      <c r="AF203" s="131">
        <f t="shared" si="115"/>
        <v>0</v>
      </c>
      <c r="AG203" s="131">
        <f t="shared" si="115"/>
        <v>0</v>
      </c>
      <c r="AH203" s="603"/>
    </row>
    <row r="204" spans="1:34" ht="42.75" customHeight="1">
      <c r="A204" s="483"/>
      <c r="B204" s="483"/>
      <c r="C204" s="526"/>
      <c r="D204" s="162"/>
      <c r="E204" s="160" t="s">
        <v>405</v>
      </c>
      <c r="F204" s="335" t="s">
        <v>902</v>
      </c>
      <c r="G204" s="68" t="s">
        <v>404</v>
      </c>
      <c r="H204" s="76">
        <v>13750000</v>
      </c>
      <c r="I204" s="76">
        <v>26274996</v>
      </c>
      <c r="J204" s="76">
        <v>26274996</v>
      </c>
      <c r="K204" s="76">
        <v>26274996</v>
      </c>
      <c r="L204" s="76"/>
      <c r="M204" s="76">
        <v>0</v>
      </c>
      <c r="N204" s="76">
        <v>0</v>
      </c>
      <c r="O204" s="76"/>
      <c r="P204" s="76"/>
      <c r="Q204" s="76"/>
      <c r="R204" s="76"/>
      <c r="S204" s="76">
        <v>0</v>
      </c>
      <c r="T204" s="76"/>
      <c r="U204" s="76">
        <v>0</v>
      </c>
      <c r="V204" s="76"/>
      <c r="W204" s="76"/>
      <c r="X204" s="76"/>
      <c r="Y204" s="76"/>
      <c r="Z204" s="76">
        <v>0</v>
      </c>
      <c r="AA204" s="76"/>
      <c r="AB204" s="136">
        <f t="shared" si="112"/>
        <v>13750000</v>
      </c>
      <c r="AC204" s="136">
        <f t="shared" si="113"/>
        <v>26274996</v>
      </c>
      <c r="AD204" s="136">
        <f t="shared" si="114"/>
        <v>26274996</v>
      </c>
      <c r="AE204" s="136">
        <f t="shared" si="115"/>
        <v>26274996</v>
      </c>
      <c r="AF204" s="136">
        <f t="shared" si="115"/>
        <v>0</v>
      </c>
      <c r="AG204" s="136">
        <f t="shared" si="115"/>
        <v>0</v>
      </c>
      <c r="AH204" s="603"/>
    </row>
    <row r="205" spans="1:34" ht="38.25">
      <c r="A205" s="483"/>
      <c r="B205" s="483"/>
      <c r="C205" s="526"/>
      <c r="D205" s="161" t="s">
        <v>406</v>
      </c>
      <c r="E205" s="160"/>
      <c r="F205" s="31"/>
      <c r="G205" s="6" t="s">
        <v>407</v>
      </c>
      <c r="H205" s="16">
        <f>H206</f>
        <v>27500000</v>
      </c>
      <c r="I205" s="16">
        <f>I206</f>
        <v>47909999</v>
      </c>
      <c r="J205" s="16">
        <f>J206</f>
        <v>47909999</v>
      </c>
      <c r="K205" s="16">
        <f>K206</f>
        <v>47909999</v>
      </c>
      <c r="L205" s="16"/>
      <c r="M205" s="16">
        <v>0</v>
      </c>
      <c r="N205" s="15">
        <f>N206</f>
        <v>0</v>
      </c>
      <c r="O205" s="15"/>
      <c r="P205" s="15"/>
      <c r="Q205" s="15"/>
      <c r="R205" s="16"/>
      <c r="S205" s="16">
        <v>0</v>
      </c>
      <c r="T205" s="15"/>
      <c r="U205" s="15">
        <f>U206</f>
        <v>0</v>
      </c>
      <c r="V205" s="15"/>
      <c r="W205" s="15"/>
      <c r="X205" s="15"/>
      <c r="Y205" s="16"/>
      <c r="Z205" s="16">
        <v>0</v>
      </c>
      <c r="AA205" s="28"/>
      <c r="AB205" s="131">
        <f t="shared" si="112"/>
        <v>27500000</v>
      </c>
      <c r="AC205" s="131">
        <f t="shared" si="113"/>
        <v>47909999</v>
      </c>
      <c r="AD205" s="131">
        <f t="shared" si="114"/>
        <v>47909999</v>
      </c>
      <c r="AE205" s="131">
        <f t="shared" si="115"/>
        <v>47909999</v>
      </c>
      <c r="AF205" s="131">
        <f t="shared" si="115"/>
        <v>0</v>
      </c>
      <c r="AG205" s="131">
        <f t="shared" si="115"/>
        <v>0</v>
      </c>
      <c r="AH205" s="603"/>
    </row>
    <row r="206" spans="1:34" ht="19.5" customHeight="1">
      <c r="A206" s="483"/>
      <c r="B206" s="483"/>
      <c r="C206" s="526"/>
      <c r="D206" s="557"/>
      <c r="E206" s="160" t="s">
        <v>408</v>
      </c>
      <c r="F206" s="466" t="s">
        <v>903</v>
      </c>
      <c r="G206" s="568" t="s">
        <v>409</v>
      </c>
      <c r="H206" s="476">
        <v>27500000</v>
      </c>
      <c r="I206" s="476">
        <v>47909999</v>
      </c>
      <c r="J206" s="476">
        <v>47909999</v>
      </c>
      <c r="K206" s="476">
        <v>47909999</v>
      </c>
      <c r="L206" s="476"/>
      <c r="M206" s="476">
        <v>0</v>
      </c>
      <c r="N206" s="490">
        <v>0</v>
      </c>
      <c r="O206" s="490"/>
      <c r="P206" s="490"/>
      <c r="Q206" s="490"/>
      <c r="R206" s="476"/>
      <c r="S206" s="476">
        <v>0</v>
      </c>
      <c r="T206" s="490"/>
      <c r="U206" s="490">
        <v>0</v>
      </c>
      <c r="V206" s="490"/>
      <c r="W206" s="490"/>
      <c r="X206" s="490"/>
      <c r="Y206" s="476"/>
      <c r="Z206" s="476">
        <v>0</v>
      </c>
      <c r="AA206" s="587"/>
      <c r="AB206" s="584">
        <f t="shared" si="112"/>
        <v>27500000</v>
      </c>
      <c r="AC206" s="547">
        <f t="shared" si="113"/>
        <v>47909999</v>
      </c>
      <c r="AD206" s="547">
        <f t="shared" si="114"/>
        <v>47909999</v>
      </c>
      <c r="AE206" s="547">
        <f t="shared" si="115"/>
        <v>47909999</v>
      </c>
      <c r="AF206" s="584">
        <f t="shared" si="115"/>
        <v>0</v>
      </c>
      <c r="AG206" s="584">
        <f t="shared" si="115"/>
        <v>0</v>
      </c>
      <c r="AH206" s="603"/>
    </row>
    <row r="207" spans="1:34" ht="12.75">
      <c r="A207" s="483"/>
      <c r="B207" s="483"/>
      <c r="C207" s="526"/>
      <c r="D207" s="558"/>
      <c r="E207" s="160" t="s">
        <v>410</v>
      </c>
      <c r="F207" s="467"/>
      <c r="G207" s="569"/>
      <c r="H207" s="478"/>
      <c r="I207" s="478"/>
      <c r="J207" s="478"/>
      <c r="K207" s="478"/>
      <c r="L207" s="478"/>
      <c r="M207" s="478"/>
      <c r="N207" s="491"/>
      <c r="O207" s="491"/>
      <c r="P207" s="491"/>
      <c r="Q207" s="491"/>
      <c r="R207" s="478"/>
      <c r="S207" s="478"/>
      <c r="T207" s="491"/>
      <c r="U207" s="491"/>
      <c r="V207" s="491"/>
      <c r="W207" s="491"/>
      <c r="X207" s="491"/>
      <c r="Y207" s="478"/>
      <c r="Z207" s="478"/>
      <c r="AA207" s="588"/>
      <c r="AB207" s="585"/>
      <c r="AC207" s="580"/>
      <c r="AD207" s="580"/>
      <c r="AE207" s="580"/>
      <c r="AF207" s="585"/>
      <c r="AG207" s="585"/>
      <c r="AH207" s="603"/>
    </row>
    <row r="208" spans="1:34" ht="12.75">
      <c r="A208" s="483"/>
      <c r="B208" s="483"/>
      <c r="C208" s="526"/>
      <c r="D208" s="558"/>
      <c r="E208" s="160" t="s">
        <v>411</v>
      </c>
      <c r="F208" s="467"/>
      <c r="G208" s="569"/>
      <c r="H208" s="478"/>
      <c r="I208" s="478"/>
      <c r="J208" s="478"/>
      <c r="K208" s="478"/>
      <c r="L208" s="478"/>
      <c r="M208" s="478"/>
      <c r="N208" s="491"/>
      <c r="O208" s="491"/>
      <c r="P208" s="491"/>
      <c r="Q208" s="491"/>
      <c r="R208" s="478"/>
      <c r="S208" s="478"/>
      <c r="T208" s="491"/>
      <c r="U208" s="491"/>
      <c r="V208" s="491"/>
      <c r="W208" s="491"/>
      <c r="X208" s="491"/>
      <c r="Y208" s="478"/>
      <c r="Z208" s="478"/>
      <c r="AA208" s="588"/>
      <c r="AB208" s="585"/>
      <c r="AC208" s="580"/>
      <c r="AD208" s="580"/>
      <c r="AE208" s="580"/>
      <c r="AF208" s="585"/>
      <c r="AG208" s="585"/>
      <c r="AH208" s="603"/>
    </row>
    <row r="209" spans="1:34" ht="12.75">
      <c r="A209" s="483"/>
      <c r="B209" s="483"/>
      <c r="C209" s="526"/>
      <c r="D209" s="558"/>
      <c r="E209" s="160" t="s">
        <v>412</v>
      </c>
      <c r="F209" s="467"/>
      <c r="G209" s="569"/>
      <c r="H209" s="478"/>
      <c r="I209" s="478"/>
      <c r="J209" s="478"/>
      <c r="K209" s="478"/>
      <c r="L209" s="478"/>
      <c r="M209" s="478"/>
      <c r="N209" s="491"/>
      <c r="O209" s="491"/>
      <c r="P209" s="491"/>
      <c r="Q209" s="491"/>
      <c r="R209" s="478"/>
      <c r="S209" s="478"/>
      <c r="T209" s="491"/>
      <c r="U209" s="491"/>
      <c r="V209" s="491"/>
      <c r="W209" s="491"/>
      <c r="X209" s="491"/>
      <c r="Y209" s="478"/>
      <c r="Z209" s="478"/>
      <c r="AA209" s="588"/>
      <c r="AB209" s="585"/>
      <c r="AC209" s="580"/>
      <c r="AD209" s="580"/>
      <c r="AE209" s="580"/>
      <c r="AF209" s="585"/>
      <c r="AG209" s="585"/>
      <c r="AH209" s="603"/>
    </row>
    <row r="210" spans="1:34" ht="12.75">
      <c r="A210" s="483"/>
      <c r="B210" s="483"/>
      <c r="C210" s="526"/>
      <c r="D210" s="559"/>
      <c r="E210" s="160" t="s">
        <v>413</v>
      </c>
      <c r="F210" s="468"/>
      <c r="G210" s="570"/>
      <c r="H210" s="477"/>
      <c r="I210" s="477"/>
      <c r="J210" s="477"/>
      <c r="K210" s="477"/>
      <c r="L210" s="477"/>
      <c r="M210" s="477"/>
      <c r="N210" s="492"/>
      <c r="O210" s="492"/>
      <c r="P210" s="492"/>
      <c r="Q210" s="492"/>
      <c r="R210" s="477"/>
      <c r="S210" s="477"/>
      <c r="T210" s="492"/>
      <c r="U210" s="492"/>
      <c r="V210" s="492"/>
      <c r="W210" s="492"/>
      <c r="X210" s="492"/>
      <c r="Y210" s="477"/>
      <c r="Z210" s="477"/>
      <c r="AA210" s="589"/>
      <c r="AB210" s="586"/>
      <c r="AC210" s="548"/>
      <c r="AD210" s="548"/>
      <c r="AE210" s="548"/>
      <c r="AF210" s="586"/>
      <c r="AG210" s="586"/>
      <c r="AH210" s="603"/>
    </row>
    <row r="211" spans="1:34" ht="12.75">
      <c r="A211" s="483"/>
      <c r="B211" s="483"/>
      <c r="C211" s="526"/>
      <c r="D211" s="161" t="s">
        <v>414</v>
      </c>
      <c r="E211" s="160"/>
      <c r="F211" s="31"/>
      <c r="G211" s="6" t="s">
        <v>415</v>
      </c>
      <c r="H211" s="16">
        <f>H212</f>
        <v>27500000</v>
      </c>
      <c r="I211" s="16">
        <f>I212</f>
        <v>75599999</v>
      </c>
      <c r="J211" s="16">
        <f>J212</f>
        <v>75599999</v>
      </c>
      <c r="K211" s="16">
        <f>K212</f>
        <v>75599999</v>
      </c>
      <c r="L211" s="16"/>
      <c r="M211" s="16">
        <v>0</v>
      </c>
      <c r="N211" s="15">
        <f>N212</f>
        <v>0</v>
      </c>
      <c r="O211" s="15"/>
      <c r="P211" s="15"/>
      <c r="Q211" s="15"/>
      <c r="R211" s="16"/>
      <c r="S211" s="16">
        <v>0</v>
      </c>
      <c r="T211" s="15"/>
      <c r="U211" s="15">
        <f>U212</f>
        <v>0</v>
      </c>
      <c r="V211" s="15"/>
      <c r="W211" s="15"/>
      <c r="X211" s="15"/>
      <c r="Y211" s="16"/>
      <c r="Z211" s="16">
        <v>0</v>
      </c>
      <c r="AA211" s="28"/>
      <c r="AB211" s="131">
        <f aca="true" t="shared" si="116" ref="AB211:AG212">H211+N211+U211</f>
        <v>27500000</v>
      </c>
      <c r="AC211" s="131">
        <f t="shared" si="116"/>
        <v>75599999</v>
      </c>
      <c r="AD211" s="131">
        <f t="shared" si="116"/>
        <v>75599999</v>
      </c>
      <c r="AE211" s="131">
        <f t="shared" si="116"/>
        <v>75599999</v>
      </c>
      <c r="AF211" s="131">
        <f t="shared" si="116"/>
        <v>0</v>
      </c>
      <c r="AG211" s="131">
        <f t="shared" si="116"/>
        <v>0</v>
      </c>
      <c r="AH211" s="603"/>
    </row>
    <row r="212" spans="1:34" ht="12.75">
      <c r="A212" s="483"/>
      <c r="B212" s="483"/>
      <c r="C212" s="526"/>
      <c r="D212" s="557"/>
      <c r="E212" s="160" t="s">
        <v>416</v>
      </c>
      <c r="F212" s="466" t="s">
        <v>904</v>
      </c>
      <c r="G212" s="488" t="s">
        <v>417</v>
      </c>
      <c r="H212" s="476">
        <v>27500000</v>
      </c>
      <c r="I212" s="476">
        <v>75599999</v>
      </c>
      <c r="J212" s="476">
        <v>75599999</v>
      </c>
      <c r="K212" s="476">
        <v>75599999</v>
      </c>
      <c r="L212" s="476"/>
      <c r="M212" s="476">
        <v>0</v>
      </c>
      <c r="N212" s="490">
        <v>0</v>
      </c>
      <c r="O212" s="490"/>
      <c r="P212" s="490"/>
      <c r="Q212" s="490"/>
      <c r="R212" s="476"/>
      <c r="S212" s="476">
        <v>0</v>
      </c>
      <c r="T212" s="490"/>
      <c r="U212" s="490">
        <v>0</v>
      </c>
      <c r="V212" s="490"/>
      <c r="W212" s="490"/>
      <c r="X212" s="490"/>
      <c r="Y212" s="476"/>
      <c r="Z212" s="476">
        <v>0</v>
      </c>
      <c r="AA212" s="587"/>
      <c r="AB212" s="584">
        <f t="shared" si="116"/>
        <v>27500000</v>
      </c>
      <c r="AC212" s="547">
        <f t="shared" si="116"/>
        <v>75599999</v>
      </c>
      <c r="AD212" s="547">
        <f t="shared" si="116"/>
        <v>75599999</v>
      </c>
      <c r="AE212" s="547">
        <f t="shared" si="116"/>
        <v>75599999</v>
      </c>
      <c r="AF212" s="584">
        <f t="shared" si="116"/>
        <v>0</v>
      </c>
      <c r="AG212" s="584">
        <f t="shared" si="116"/>
        <v>0</v>
      </c>
      <c r="AH212" s="603"/>
    </row>
    <row r="213" spans="1:34" ht="12.75">
      <c r="A213" s="483"/>
      <c r="B213" s="483"/>
      <c r="C213" s="526"/>
      <c r="D213" s="558"/>
      <c r="E213" s="160" t="s">
        <v>418</v>
      </c>
      <c r="F213" s="467"/>
      <c r="G213" s="489"/>
      <c r="H213" s="478"/>
      <c r="I213" s="478"/>
      <c r="J213" s="478"/>
      <c r="K213" s="478"/>
      <c r="L213" s="478"/>
      <c r="M213" s="478"/>
      <c r="N213" s="491"/>
      <c r="O213" s="491"/>
      <c r="P213" s="491"/>
      <c r="Q213" s="491"/>
      <c r="R213" s="478"/>
      <c r="S213" s="478"/>
      <c r="T213" s="491"/>
      <c r="U213" s="491"/>
      <c r="V213" s="491"/>
      <c r="W213" s="491"/>
      <c r="X213" s="491"/>
      <c r="Y213" s="478"/>
      <c r="Z213" s="478"/>
      <c r="AA213" s="588"/>
      <c r="AB213" s="585"/>
      <c r="AC213" s="580"/>
      <c r="AD213" s="580"/>
      <c r="AE213" s="580"/>
      <c r="AF213" s="585"/>
      <c r="AG213" s="585"/>
      <c r="AH213" s="603"/>
    </row>
    <row r="214" spans="1:34" ht="12.75">
      <c r="A214" s="483"/>
      <c r="B214" s="483"/>
      <c r="C214" s="526"/>
      <c r="D214" s="558"/>
      <c r="E214" s="160" t="s">
        <v>419</v>
      </c>
      <c r="F214" s="467"/>
      <c r="G214" s="489"/>
      <c r="H214" s="478"/>
      <c r="I214" s="478"/>
      <c r="J214" s="478"/>
      <c r="K214" s="478"/>
      <c r="L214" s="478"/>
      <c r="M214" s="478"/>
      <c r="N214" s="491"/>
      <c r="O214" s="491"/>
      <c r="P214" s="491"/>
      <c r="Q214" s="491"/>
      <c r="R214" s="478"/>
      <c r="S214" s="478"/>
      <c r="T214" s="491"/>
      <c r="U214" s="491"/>
      <c r="V214" s="491"/>
      <c r="W214" s="491"/>
      <c r="X214" s="491"/>
      <c r="Y214" s="478"/>
      <c r="Z214" s="478"/>
      <c r="AA214" s="588"/>
      <c r="AB214" s="585"/>
      <c r="AC214" s="580"/>
      <c r="AD214" s="580"/>
      <c r="AE214" s="580"/>
      <c r="AF214" s="585"/>
      <c r="AG214" s="585"/>
      <c r="AH214" s="603"/>
    </row>
    <row r="215" spans="1:34" ht="12.75">
      <c r="A215" s="483"/>
      <c r="B215" s="483"/>
      <c r="C215" s="526"/>
      <c r="D215" s="558"/>
      <c r="E215" s="160" t="s">
        <v>420</v>
      </c>
      <c r="F215" s="467"/>
      <c r="G215" s="489"/>
      <c r="H215" s="478"/>
      <c r="I215" s="478"/>
      <c r="J215" s="478"/>
      <c r="K215" s="478"/>
      <c r="L215" s="478"/>
      <c r="M215" s="478"/>
      <c r="N215" s="491"/>
      <c r="O215" s="491"/>
      <c r="P215" s="491"/>
      <c r="Q215" s="491"/>
      <c r="R215" s="478"/>
      <c r="S215" s="478"/>
      <c r="T215" s="491"/>
      <c r="U215" s="491"/>
      <c r="V215" s="491"/>
      <c r="W215" s="491"/>
      <c r="X215" s="491"/>
      <c r="Y215" s="478"/>
      <c r="Z215" s="478"/>
      <c r="AA215" s="588"/>
      <c r="AB215" s="585"/>
      <c r="AC215" s="580"/>
      <c r="AD215" s="580"/>
      <c r="AE215" s="580"/>
      <c r="AF215" s="585"/>
      <c r="AG215" s="585"/>
      <c r="AH215" s="603"/>
    </row>
    <row r="216" spans="1:34" ht="12.75">
      <c r="A216" s="483"/>
      <c r="B216" s="483"/>
      <c r="C216" s="526"/>
      <c r="D216" s="558"/>
      <c r="E216" s="160" t="s">
        <v>421</v>
      </c>
      <c r="F216" s="467"/>
      <c r="G216" s="489"/>
      <c r="H216" s="478"/>
      <c r="I216" s="478"/>
      <c r="J216" s="478"/>
      <c r="K216" s="478"/>
      <c r="L216" s="478"/>
      <c r="M216" s="478"/>
      <c r="N216" s="491"/>
      <c r="O216" s="491"/>
      <c r="P216" s="491"/>
      <c r="Q216" s="491"/>
      <c r="R216" s="478"/>
      <c r="S216" s="478"/>
      <c r="T216" s="491"/>
      <c r="U216" s="491"/>
      <c r="V216" s="491"/>
      <c r="W216" s="491"/>
      <c r="X216" s="491"/>
      <c r="Y216" s="478"/>
      <c r="Z216" s="478"/>
      <c r="AA216" s="588"/>
      <c r="AB216" s="585"/>
      <c r="AC216" s="580"/>
      <c r="AD216" s="580"/>
      <c r="AE216" s="580"/>
      <c r="AF216" s="585"/>
      <c r="AG216" s="585"/>
      <c r="AH216" s="603"/>
    </row>
    <row r="217" spans="1:34" ht="12.75">
      <c r="A217" s="483"/>
      <c r="B217" s="483"/>
      <c r="C217" s="526"/>
      <c r="D217" s="559"/>
      <c r="E217" s="160" t="s">
        <v>422</v>
      </c>
      <c r="F217" s="468"/>
      <c r="G217" s="524"/>
      <c r="H217" s="477"/>
      <c r="I217" s="477"/>
      <c r="J217" s="477"/>
      <c r="K217" s="477"/>
      <c r="L217" s="477"/>
      <c r="M217" s="477"/>
      <c r="N217" s="492"/>
      <c r="O217" s="492"/>
      <c r="P217" s="492"/>
      <c r="Q217" s="492"/>
      <c r="R217" s="477"/>
      <c r="S217" s="477"/>
      <c r="T217" s="492"/>
      <c r="U217" s="492"/>
      <c r="V217" s="492"/>
      <c r="W217" s="492"/>
      <c r="X217" s="492"/>
      <c r="Y217" s="477"/>
      <c r="Z217" s="477"/>
      <c r="AA217" s="589"/>
      <c r="AB217" s="586"/>
      <c r="AC217" s="548"/>
      <c r="AD217" s="548"/>
      <c r="AE217" s="548"/>
      <c r="AF217" s="586"/>
      <c r="AG217" s="586"/>
      <c r="AH217" s="603"/>
    </row>
    <row r="218" spans="1:34" ht="50.25" customHeight="1">
      <c r="A218" s="483"/>
      <c r="B218" s="483"/>
      <c r="C218" s="526"/>
      <c r="D218" s="161" t="s">
        <v>423</v>
      </c>
      <c r="E218" s="160"/>
      <c r="F218" s="31"/>
      <c r="G218" s="6" t="s">
        <v>424</v>
      </c>
      <c r="H218" s="16">
        <f>H219</f>
        <v>13750000</v>
      </c>
      <c r="I218" s="16">
        <f>I219</f>
        <v>34136665</v>
      </c>
      <c r="J218" s="16">
        <f>J219</f>
        <v>34136665</v>
      </c>
      <c r="K218" s="16">
        <f>K219</f>
        <v>34136665</v>
      </c>
      <c r="L218" s="16"/>
      <c r="M218" s="16">
        <v>0</v>
      </c>
      <c r="N218" s="15">
        <f>N219</f>
        <v>0</v>
      </c>
      <c r="O218" s="15"/>
      <c r="P218" s="15"/>
      <c r="Q218" s="15"/>
      <c r="R218" s="16"/>
      <c r="S218" s="16">
        <v>0</v>
      </c>
      <c r="T218" s="15"/>
      <c r="U218" s="15">
        <f>U219</f>
        <v>0</v>
      </c>
      <c r="V218" s="15"/>
      <c r="W218" s="15"/>
      <c r="X218" s="15"/>
      <c r="Y218" s="16"/>
      <c r="Z218" s="16">
        <v>0</v>
      </c>
      <c r="AA218" s="28"/>
      <c r="AB218" s="131">
        <f aca="true" t="shared" si="117" ref="AB218:AG219">H218+N218+U218</f>
        <v>13750000</v>
      </c>
      <c r="AC218" s="131">
        <f t="shared" si="117"/>
        <v>34136665</v>
      </c>
      <c r="AD218" s="131">
        <f t="shared" si="117"/>
        <v>34136665</v>
      </c>
      <c r="AE218" s="131">
        <f t="shared" si="117"/>
        <v>34136665</v>
      </c>
      <c r="AF218" s="131">
        <f t="shared" si="117"/>
        <v>0</v>
      </c>
      <c r="AG218" s="131">
        <f t="shared" si="117"/>
        <v>0</v>
      </c>
      <c r="AH218" s="603"/>
    </row>
    <row r="219" spans="1:34" ht="17.25" customHeight="1">
      <c r="A219" s="483"/>
      <c r="B219" s="483"/>
      <c r="C219" s="526"/>
      <c r="D219" s="557"/>
      <c r="E219" s="160" t="s">
        <v>425</v>
      </c>
      <c r="F219" s="466" t="s">
        <v>905</v>
      </c>
      <c r="G219" s="488" t="s">
        <v>426</v>
      </c>
      <c r="H219" s="476">
        <v>13750000</v>
      </c>
      <c r="I219" s="476">
        <v>34136665</v>
      </c>
      <c r="J219" s="476">
        <v>34136665</v>
      </c>
      <c r="K219" s="476">
        <v>34136665</v>
      </c>
      <c r="L219" s="476"/>
      <c r="M219" s="476">
        <v>0</v>
      </c>
      <c r="N219" s="561">
        <v>0</v>
      </c>
      <c r="O219" s="561"/>
      <c r="P219" s="561"/>
      <c r="Q219" s="561"/>
      <c r="R219" s="476"/>
      <c r="S219" s="476">
        <v>0</v>
      </c>
      <c r="T219" s="587"/>
      <c r="U219" s="561">
        <v>0</v>
      </c>
      <c r="V219" s="561"/>
      <c r="W219" s="561"/>
      <c r="X219" s="561"/>
      <c r="Y219" s="476"/>
      <c r="Z219" s="476">
        <v>0</v>
      </c>
      <c r="AA219" s="587"/>
      <c r="AB219" s="584">
        <f t="shared" si="117"/>
        <v>13750000</v>
      </c>
      <c r="AC219" s="547">
        <f t="shared" si="117"/>
        <v>34136665</v>
      </c>
      <c r="AD219" s="547">
        <f t="shared" si="117"/>
        <v>34136665</v>
      </c>
      <c r="AE219" s="547">
        <f t="shared" si="117"/>
        <v>34136665</v>
      </c>
      <c r="AF219" s="584">
        <f t="shared" si="117"/>
        <v>0</v>
      </c>
      <c r="AG219" s="584">
        <f t="shared" si="117"/>
        <v>0</v>
      </c>
      <c r="AH219" s="603"/>
    </row>
    <row r="220" spans="1:34" ht="17.25" customHeight="1">
      <c r="A220" s="483"/>
      <c r="B220" s="483"/>
      <c r="C220" s="526"/>
      <c r="D220" s="558"/>
      <c r="E220" s="160" t="s">
        <v>427</v>
      </c>
      <c r="F220" s="467"/>
      <c r="G220" s="489"/>
      <c r="H220" s="478"/>
      <c r="I220" s="478"/>
      <c r="J220" s="478"/>
      <c r="K220" s="478"/>
      <c r="L220" s="478"/>
      <c r="M220" s="478"/>
      <c r="N220" s="562"/>
      <c r="O220" s="562"/>
      <c r="P220" s="562"/>
      <c r="Q220" s="562"/>
      <c r="R220" s="478"/>
      <c r="S220" s="478"/>
      <c r="T220" s="588"/>
      <c r="U220" s="562"/>
      <c r="V220" s="562"/>
      <c r="W220" s="562"/>
      <c r="X220" s="562"/>
      <c r="Y220" s="478"/>
      <c r="Z220" s="478"/>
      <c r="AA220" s="588"/>
      <c r="AB220" s="585"/>
      <c r="AC220" s="580"/>
      <c r="AD220" s="580"/>
      <c r="AE220" s="580"/>
      <c r="AF220" s="585"/>
      <c r="AG220" s="585"/>
      <c r="AH220" s="603"/>
    </row>
    <row r="221" spans="1:34" ht="17.25" customHeight="1">
      <c r="A221" s="483"/>
      <c r="B221" s="483"/>
      <c r="C221" s="526"/>
      <c r="D221" s="559"/>
      <c r="E221" s="160" t="s">
        <v>428</v>
      </c>
      <c r="F221" s="468"/>
      <c r="G221" s="524"/>
      <c r="H221" s="477"/>
      <c r="I221" s="477"/>
      <c r="J221" s="477"/>
      <c r="K221" s="477"/>
      <c r="L221" s="477"/>
      <c r="M221" s="477"/>
      <c r="N221" s="563"/>
      <c r="O221" s="563"/>
      <c r="P221" s="563"/>
      <c r="Q221" s="563"/>
      <c r="R221" s="477"/>
      <c r="S221" s="477"/>
      <c r="T221" s="589"/>
      <c r="U221" s="563"/>
      <c r="V221" s="563"/>
      <c r="W221" s="563"/>
      <c r="X221" s="563"/>
      <c r="Y221" s="477"/>
      <c r="Z221" s="477"/>
      <c r="AA221" s="589"/>
      <c r="AB221" s="586"/>
      <c r="AC221" s="548"/>
      <c r="AD221" s="548"/>
      <c r="AE221" s="548"/>
      <c r="AF221" s="586"/>
      <c r="AG221" s="586"/>
      <c r="AH221" s="603"/>
    </row>
    <row r="222" spans="1:34" ht="34.5" customHeight="1">
      <c r="A222" s="483"/>
      <c r="B222" s="483"/>
      <c r="C222" s="526"/>
      <c r="D222" s="161" t="s">
        <v>429</v>
      </c>
      <c r="E222" s="160"/>
      <c r="F222" s="31"/>
      <c r="G222" s="6" t="s">
        <v>430</v>
      </c>
      <c r="H222" s="16">
        <f>H223</f>
        <v>14300000</v>
      </c>
      <c r="I222" s="16">
        <f>I223</f>
        <v>262601359</v>
      </c>
      <c r="J222" s="16">
        <f>J223</f>
        <v>262601359</v>
      </c>
      <c r="K222" s="16">
        <f>K223</f>
        <v>262601359</v>
      </c>
      <c r="L222" s="16"/>
      <c r="M222" s="16">
        <v>0</v>
      </c>
      <c r="N222" s="15">
        <f>N223</f>
        <v>0</v>
      </c>
      <c r="O222" s="15"/>
      <c r="P222" s="15"/>
      <c r="Q222" s="15"/>
      <c r="R222" s="16"/>
      <c r="S222" s="16">
        <v>0</v>
      </c>
      <c r="T222" s="15"/>
      <c r="U222" s="15">
        <f>U223</f>
        <v>0</v>
      </c>
      <c r="V222" s="15"/>
      <c r="W222" s="15"/>
      <c r="X222" s="15"/>
      <c r="Y222" s="16"/>
      <c r="Z222" s="16">
        <v>0</v>
      </c>
      <c r="AA222" s="28"/>
      <c r="AB222" s="131">
        <f aca="true" t="shared" si="118" ref="AB222:AG223">H222+N222+U222</f>
        <v>14300000</v>
      </c>
      <c r="AC222" s="131">
        <f t="shared" si="118"/>
        <v>262601359</v>
      </c>
      <c r="AD222" s="131">
        <f t="shared" si="118"/>
        <v>262601359</v>
      </c>
      <c r="AE222" s="131">
        <f t="shared" si="118"/>
        <v>262601359</v>
      </c>
      <c r="AF222" s="131">
        <f t="shared" si="118"/>
        <v>0</v>
      </c>
      <c r="AG222" s="131">
        <f t="shared" si="118"/>
        <v>0</v>
      </c>
      <c r="AH222" s="603"/>
    </row>
    <row r="223" spans="1:34" ht="12.75">
      <c r="A223" s="483"/>
      <c r="B223" s="483"/>
      <c r="C223" s="526"/>
      <c r="D223" s="557"/>
      <c r="E223" s="160" t="s">
        <v>431</v>
      </c>
      <c r="F223" s="466" t="s">
        <v>906</v>
      </c>
      <c r="G223" s="488" t="s">
        <v>432</v>
      </c>
      <c r="H223" s="476">
        <v>14300000</v>
      </c>
      <c r="I223" s="476">
        <v>262601359</v>
      </c>
      <c r="J223" s="476">
        <v>262601359</v>
      </c>
      <c r="K223" s="476">
        <v>262601359</v>
      </c>
      <c r="L223" s="476"/>
      <c r="M223" s="476">
        <v>0</v>
      </c>
      <c r="N223" s="561">
        <v>0</v>
      </c>
      <c r="O223" s="561"/>
      <c r="P223" s="561"/>
      <c r="Q223" s="561"/>
      <c r="R223" s="476"/>
      <c r="S223" s="476">
        <v>0</v>
      </c>
      <c r="T223" s="587"/>
      <c r="U223" s="561">
        <v>0</v>
      </c>
      <c r="V223" s="561"/>
      <c r="W223" s="561"/>
      <c r="X223" s="561"/>
      <c r="Y223" s="476"/>
      <c r="Z223" s="476">
        <v>0</v>
      </c>
      <c r="AA223" s="587"/>
      <c r="AB223" s="584">
        <f t="shared" si="118"/>
        <v>14300000</v>
      </c>
      <c r="AC223" s="547">
        <f t="shared" si="118"/>
        <v>262601359</v>
      </c>
      <c r="AD223" s="547">
        <f t="shared" si="118"/>
        <v>262601359</v>
      </c>
      <c r="AE223" s="547">
        <f t="shared" si="118"/>
        <v>262601359</v>
      </c>
      <c r="AF223" s="584">
        <f t="shared" si="118"/>
        <v>0</v>
      </c>
      <c r="AG223" s="584">
        <f t="shared" si="118"/>
        <v>0</v>
      </c>
      <c r="AH223" s="603"/>
    </row>
    <row r="224" spans="1:34" ht="12.75">
      <c r="A224" s="483"/>
      <c r="B224" s="483"/>
      <c r="C224" s="527"/>
      <c r="D224" s="559"/>
      <c r="E224" s="160" t="s">
        <v>433</v>
      </c>
      <c r="F224" s="468"/>
      <c r="G224" s="524"/>
      <c r="H224" s="477"/>
      <c r="I224" s="477"/>
      <c r="J224" s="477"/>
      <c r="K224" s="477"/>
      <c r="L224" s="477"/>
      <c r="M224" s="477"/>
      <c r="N224" s="563"/>
      <c r="O224" s="563"/>
      <c r="P224" s="563"/>
      <c r="Q224" s="563"/>
      <c r="R224" s="477"/>
      <c r="S224" s="477"/>
      <c r="T224" s="589"/>
      <c r="U224" s="563"/>
      <c r="V224" s="563"/>
      <c r="W224" s="563"/>
      <c r="X224" s="563"/>
      <c r="Y224" s="477"/>
      <c r="Z224" s="477"/>
      <c r="AA224" s="589"/>
      <c r="AB224" s="586"/>
      <c r="AC224" s="548"/>
      <c r="AD224" s="548"/>
      <c r="AE224" s="548"/>
      <c r="AF224" s="586"/>
      <c r="AG224" s="586"/>
      <c r="AH224" s="603"/>
    </row>
    <row r="225" spans="1:34" ht="12.75">
      <c r="A225" s="483"/>
      <c r="B225" s="483"/>
      <c r="C225" s="158" t="s">
        <v>74</v>
      </c>
      <c r="D225" s="159"/>
      <c r="E225" s="159"/>
      <c r="F225" s="322"/>
      <c r="G225" s="6" t="s">
        <v>75</v>
      </c>
      <c r="H225" s="16">
        <f>H226+H228+H233+H236+H238</f>
        <v>166650000</v>
      </c>
      <c r="I225" s="16">
        <f>I226+I228+I233+I236+I238</f>
        <v>859359224.66</v>
      </c>
      <c r="J225" s="16">
        <f>J226+J228+J233+J236+J238</f>
        <v>859359224.66</v>
      </c>
      <c r="K225" s="16">
        <f>K226+K228+K233+K236+K238</f>
        <v>859359224.66</v>
      </c>
      <c r="L225" s="16"/>
      <c r="M225" s="16">
        <v>0</v>
      </c>
      <c r="N225" s="15">
        <f>N226+N228+N233+N236+N238</f>
        <v>0</v>
      </c>
      <c r="O225" s="15"/>
      <c r="P225" s="15"/>
      <c r="Q225" s="15"/>
      <c r="R225" s="16"/>
      <c r="S225" s="16">
        <v>0</v>
      </c>
      <c r="T225" s="15"/>
      <c r="U225" s="15">
        <f>U226+U228+U233+U236+U238</f>
        <v>0</v>
      </c>
      <c r="V225" s="15"/>
      <c r="W225" s="15"/>
      <c r="X225" s="15"/>
      <c r="Y225" s="16"/>
      <c r="Z225" s="16">
        <v>0</v>
      </c>
      <c r="AA225" s="28"/>
      <c r="AB225" s="131">
        <f aca="true" t="shared" si="119" ref="AB225:AG229">H225+N225+U225</f>
        <v>166650000</v>
      </c>
      <c r="AC225" s="131">
        <f t="shared" si="119"/>
        <v>859359224.66</v>
      </c>
      <c r="AD225" s="131">
        <f t="shared" si="119"/>
        <v>859359224.66</v>
      </c>
      <c r="AE225" s="131">
        <f t="shared" si="119"/>
        <v>859359224.66</v>
      </c>
      <c r="AF225" s="131">
        <f t="shared" si="119"/>
        <v>0</v>
      </c>
      <c r="AG225" s="131">
        <f t="shared" si="119"/>
        <v>0</v>
      </c>
      <c r="AH225" s="603"/>
    </row>
    <row r="226" spans="1:34" ht="12.75">
      <c r="A226" s="483"/>
      <c r="B226" s="483"/>
      <c r="C226" s="525"/>
      <c r="D226" s="161" t="s">
        <v>434</v>
      </c>
      <c r="E226" s="160"/>
      <c r="F226" s="31"/>
      <c r="G226" s="6" t="s">
        <v>435</v>
      </c>
      <c r="H226" s="16">
        <f>H227</f>
        <v>27500000</v>
      </c>
      <c r="I226" s="16">
        <f>I227</f>
        <v>195339233</v>
      </c>
      <c r="J226" s="16">
        <f>J227</f>
        <v>195339233</v>
      </c>
      <c r="K226" s="16">
        <f>K227</f>
        <v>195339233</v>
      </c>
      <c r="L226" s="16"/>
      <c r="M226" s="16">
        <v>0</v>
      </c>
      <c r="N226" s="15">
        <f>N227</f>
        <v>0</v>
      </c>
      <c r="O226" s="15"/>
      <c r="P226" s="15"/>
      <c r="Q226" s="15"/>
      <c r="R226" s="16"/>
      <c r="S226" s="16">
        <v>0</v>
      </c>
      <c r="T226" s="15"/>
      <c r="U226" s="15">
        <f>U227</f>
        <v>0</v>
      </c>
      <c r="V226" s="15"/>
      <c r="W226" s="15"/>
      <c r="X226" s="15"/>
      <c r="Y226" s="16"/>
      <c r="Z226" s="16">
        <v>0</v>
      </c>
      <c r="AA226" s="28"/>
      <c r="AB226" s="131">
        <f t="shared" si="119"/>
        <v>27500000</v>
      </c>
      <c r="AC226" s="131">
        <f t="shared" si="119"/>
        <v>195339233</v>
      </c>
      <c r="AD226" s="131">
        <f t="shared" si="119"/>
        <v>195339233</v>
      </c>
      <c r="AE226" s="131">
        <f t="shared" si="119"/>
        <v>195339233</v>
      </c>
      <c r="AF226" s="131">
        <f t="shared" si="119"/>
        <v>0</v>
      </c>
      <c r="AG226" s="131">
        <f t="shared" si="119"/>
        <v>0</v>
      </c>
      <c r="AH226" s="603"/>
    </row>
    <row r="227" spans="1:34" ht="38.25">
      <c r="A227" s="483"/>
      <c r="B227" s="483"/>
      <c r="C227" s="526"/>
      <c r="D227" s="161"/>
      <c r="E227" s="160" t="s">
        <v>436</v>
      </c>
      <c r="F227" s="27" t="s">
        <v>907</v>
      </c>
      <c r="G227" s="68" t="s">
        <v>437</v>
      </c>
      <c r="H227" s="70">
        <v>27500000</v>
      </c>
      <c r="I227" s="70">
        <v>195339233</v>
      </c>
      <c r="J227" s="70">
        <v>195339233</v>
      </c>
      <c r="K227" s="70">
        <v>195339233</v>
      </c>
      <c r="L227" s="70"/>
      <c r="M227" s="70">
        <v>0</v>
      </c>
      <c r="N227" s="15">
        <v>0</v>
      </c>
      <c r="O227" s="15"/>
      <c r="P227" s="15"/>
      <c r="Q227" s="15"/>
      <c r="R227" s="70"/>
      <c r="S227" s="70">
        <v>0</v>
      </c>
      <c r="T227" s="124"/>
      <c r="U227" s="15">
        <v>0</v>
      </c>
      <c r="V227" s="15"/>
      <c r="W227" s="15"/>
      <c r="X227" s="15"/>
      <c r="Y227" s="70"/>
      <c r="Z227" s="70">
        <v>0</v>
      </c>
      <c r="AA227" s="72"/>
      <c r="AB227" s="132">
        <f t="shared" si="119"/>
        <v>27500000</v>
      </c>
      <c r="AC227" s="132">
        <f t="shared" si="119"/>
        <v>195339233</v>
      </c>
      <c r="AD227" s="132">
        <f t="shared" si="119"/>
        <v>195339233</v>
      </c>
      <c r="AE227" s="132">
        <f t="shared" si="119"/>
        <v>195339233</v>
      </c>
      <c r="AF227" s="132">
        <f t="shared" si="119"/>
        <v>0</v>
      </c>
      <c r="AG227" s="132">
        <f t="shared" si="119"/>
        <v>0</v>
      </c>
      <c r="AH227" s="603"/>
    </row>
    <row r="228" spans="1:34" ht="12.75">
      <c r="A228" s="483"/>
      <c r="B228" s="483"/>
      <c r="C228" s="526"/>
      <c r="D228" s="161" t="s">
        <v>438</v>
      </c>
      <c r="E228" s="160"/>
      <c r="F228" s="31"/>
      <c r="G228" s="6" t="s">
        <v>439</v>
      </c>
      <c r="H228" s="16">
        <f>H229</f>
        <v>56650000</v>
      </c>
      <c r="I228" s="16">
        <f>I229</f>
        <v>169533328.66</v>
      </c>
      <c r="J228" s="16">
        <f>J229</f>
        <v>169533328.66</v>
      </c>
      <c r="K228" s="16">
        <f>K229</f>
        <v>169533328.66</v>
      </c>
      <c r="L228" s="16"/>
      <c r="M228" s="16">
        <v>0</v>
      </c>
      <c r="N228" s="15">
        <f>N229</f>
        <v>0</v>
      </c>
      <c r="O228" s="15"/>
      <c r="P228" s="15"/>
      <c r="Q228" s="15"/>
      <c r="R228" s="16"/>
      <c r="S228" s="16">
        <v>0</v>
      </c>
      <c r="T228" s="15"/>
      <c r="U228" s="15">
        <f>U229</f>
        <v>0</v>
      </c>
      <c r="V228" s="15"/>
      <c r="W228" s="15"/>
      <c r="X228" s="15"/>
      <c r="Y228" s="16"/>
      <c r="Z228" s="16">
        <v>0</v>
      </c>
      <c r="AA228" s="28"/>
      <c r="AB228" s="131">
        <f t="shared" si="119"/>
        <v>56650000</v>
      </c>
      <c r="AC228" s="131">
        <f t="shared" si="119"/>
        <v>169533328.66</v>
      </c>
      <c r="AD228" s="131">
        <f t="shared" si="119"/>
        <v>169533328.66</v>
      </c>
      <c r="AE228" s="131">
        <f t="shared" si="119"/>
        <v>169533328.66</v>
      </c>
      <c r="AF228" s="131">
        <f t="shared" si="119"/>
        <v>0</v>
      </c>
      <c r="AG228" s="131">
        <f t="shared" si="119"/>
        <v>0</v>
      </c>
      <c r="AH228" s="603"/>
    </row>
    <row r="229" spans="1:34" ht="12.75">
      <c r="A229" s="483"/>
      <c r="B229" s="483"/>
      <c r="C229" s="526"/>
      <c r="D229" s="557"/>
      <c r="E229" s="160" t="s">
        <v>440</v>
      </c>
      <c r="F229" s="466" t="s">
        <v>908</v>
      </c>
      <c r="G229" s="488" t="s">
        <v>441</v>
      </c>
      <c r="H229" s="476">
        <v>56650000</v>
      </c>
      <c r="I229" s="476">
        <v>169533328.66</v>
      </c>
      <c r="J229" s="476">
        <v>169533328.66</v>
      </c>
      <c r="K229" s="476">
        <v>169533328.66</v>
      </c>
      <c r="L229" s="476"/>
      <c r="M229" s="476">
        <v>0</v>
      </c>
      <c r="N229" s="561">
        <v>0</v>
      </c>
      <c r="O229" s="561"/>
      <c r="P229" s="561"/>
      <c r="Q229" s="561"/>
      <c r="R229" s="476"/>
      <c r="S229" s="476">
        <v>0</v>
      </c>
      <c r="T229" s="476"/>
      <c r="U229" s="561">
        <v>0</v>
      </c>
      <c r="V229" s="561"/>
      <c r="W229" s="561"/>
      <c r="X229" s="561"/>
      <c r="Y229" s="476"/>
      <c r="Z229" s="476">
        <v>0</v>
      </c>
      <c r="AA229" s="476"/>
      <c r="AB229" s="547">
        <f t="shared" si="119"/>
        <v>56650000</v>
      </c>
      <c r="AC229" s="547">
        <f t="shared" si="119"/>
        <v>169533328.66</v>
      </c>
      <c r="AD229" s="547">
        <f t="shared" si="119"/>
        <v>169533328.66</v>
      </c>
      <c r="AE229" s="547">
        <f t="shared" si="119"/>
        <v>169533328.66</v>
      </c>
      <c r="AF229" s="547">
        <f t="shared" si="119"/>
        <v>0</v>
      </c>
      <c r="AG229" s="547">
        <f t="shared" si="119"/>
        <v>0</v>
      </c>
      <c r="AH229" s="603"/>
    </row>
    <row r="230" spans="1:34" ht="12.75">
      <c r="A230" s="483"/>
      <c r="B230" s="483"/>
      <c r="C230" s="526"/>
      <c r="D230" s="558"/>
      <c r="E230" s="160" t="s">
        <v>442</v>
      </c>
      <c r="F230" s="467"/>
      <c r="G230" s="489"/>
      <c r="H230" s="478"/>
      <c r="I230" s="478"/>
      <c r="J230" s="478"/>
      <c r="K230" s="478"/>
      <c r="L230" s="478"/>
      <c r="M230" s="478"/>
      <c r="N230" s="562"/>
      <c r="O230" s="562"/>
      <c r="P230" s="562"/>
      <c r="Q230" s="562"/>
      <c r="R230" s="478"/>
      <c r="S230" s="478"/>
      <c r="T230" s="478"/>
      <c r="U230" s="562"/>
      <c r="V230" s="562"/>
      <c r="W230" s="562"/>
      <c r="X230" s="562"/>
      <c r="Y230" s="478"/>
      <c r="Z230" s="478"/>
      <c r="AA230" s="478"/>
      <c r="AB230" s="580"/>
      <c r="AC230" s="580"/>
      <c r="AD230" s="580"/>
      <c r="AE230" s="580"/>
      <c r="AF230" s="580"/>
      <c r="AG230" s="580"/>
      <c r="AH230" s="603"/>
    </row>
    <row r="231" spans="1:34" ht="12.75">
      <c r="A231" s="483"/>
      <c r="B231" s="483"/>
      <c r="C231" s="526"/>
      <c r="D231" s="558"/>
      <c r="E231" s="160" t="s">
        <v>443</v>
      </c>
      <c r="F231" s="467"/>
      <c r="G231" s="489"/>
      <c r="H231" s="478"/>
      <c r="I231" s="478"/>
      <c r="J231" s="478"/>
      <c r="K231" s="478"/>
      <c r="L231" s="478"/>
      <c r="M231" s="478"/>
      <c r="N231" s="562"/>
      <c r="O231" s="562"/>
      <c r="P231" s="562"/>
      <c r="Q231" s="562"/>
      <c r="R231" s="478"/>
      <c r="S231" s="478"/>
      <c r="T231" s="478"/>
      <c r="U231" s="562"/>
      <c r="V231" s="562"/>
      <c r="W231" s="562"/>
      <c r="X231" s="562"/>
      <c r="Y231" s="478"/>
      <c r="Z231" s="478"/>
      <c r="AA231" s="478"/>
      <c r="AB231" s="580"/>
      <c r="AC231" s="580"/>
      <c r="AD231" s="580"/>
      <c r="AE231" s="580"/>
      <c r="AF231" s="580"/>
      <c r="AG231" s="580"/>
      <c r="AH231" s="603"/>
    </row>
    <row r="232" spans="1:34" ht="12.75">
      <c r="A232" s="483"/>
      <c r="B232" s="483"/>
      <c r="C232" s="526"/>
      <c r="D232" s="559"/>
      <c r="E232" s="160" t="s">
        <v>444</v>
      </c>
      <c r="F232" s="468"/>
      <c r="G232" s="524"/>
      <c r="H232" s="477"/>
      <c r="I232" s="477"/>
      <c r="J232" s="477"/>
      <c r="K232" s="477"/>
      <c r="L232" s="477"/>
      <c r="M232" s="477"/>
      <c r="N232" s="563"/>
      <c r="O232" s="563"/>
      <c r="P232" s="563"/>
      <c r="Q232" s="563"/>
      <c r="R232" s="477"/>
      <c r="S232" s="477"/>
      <c r="T232" s="477"/>
      <c r="U232" s="563"/>
      <c r="V232" s="563"/>
      <c r="W232" s="563"/>
      <c r="X232" s="563"/>
      <c r="Y232" s="477"/>
      <c r="Z232" s="477"/>
      <c r="AA232" s="477"/>
      <c r="AB232" s="548"/>
      <c r="AC232" s="548"/>
      <c r="AD232" s="548"/>
      <c r="AE232" s="548"/>
      <c r="AF232" s="548"/>
      <c r="AG232" s="548"/>
      <c r="AH232" s="603"/>
    </row>
    <row r="233" spans="1:34" ht="12.75">
      <c r="A233" s="483"/>
      <c r="B233" s="483"/>
      <c r="C233" s="526"/>
      <c r="D233" s="161" t="s">
        <v>445</v>
      </c>
      <c r="E233" s="160"/>
      <c r="F233" s="31"/>
      <c r="G233" s="6" t="s">
        <v>446</v>
      </c>
      <c r="H233" s="16">
        <f>H234</f>
        <v>39050000</v>
      </c>
      <c r="I233" s="16">
        <f>I234</f>
        <v>8000000</v>
      </c>
      <c r="J233" s="16">
        <f>J234</f>
        <v>8000000</v>
      </c>
      <c r="K233" s="16">
        <f>K234</f>
        <v>8000000</v>
      </c>
      <c r="L233" s="16"/>
      <c r="M233" s="16">
        <v>0</v>
      </c>
      <c r="N233" s="15">
        <f>N234</f>
        <v>0</v>
      </c>
      <c r="O233" s="15"/>
      <c r="P233" s="15"/>
      <c r="Q233" s="15"/>
      <c r="R233" s="16"/>
      <c r="S233" s="16">
        <v>0</v>
      </c>
      <c r="T233" s="15"/>
      <c r="U233" s="15">
        <f>U234</f>
        <v>0</v>
      </c>
      <c r="V233" s="15"/>
      <c r="W233" s="15"/>
      <c r="X233" s="15"/>
      <c r="Y233" s="16"/>
      <c r="Z233" s="16">
        <v>0</v>
      </c>
      <c r="AA233" s="28"/>
      <c r="AB233" s="131">
        <f aca="true" t="shared" si="120" ref="AB233:AG234">H233+N233+U233</f>
        <v>39050000</v>
      </c>
      <c r="AC233" s="131">
        <f t="shared" si="120"/>
        <v>8000000</v>
      </c>
      <c r="AD233" s="131">
        <f t="shared" si="120"/>
        <v>8000000</v>
      </c>
      <c r="AE233" s="131">
        <f t="shared" si="120"/>
        <v>8000000</v>
      </c>
      <c r="AF233" s="131">
        <f t="shared" si="120"/>
        <v>0</v>
      </c>
      <c r="AG233" s="131">
        <f t="shared" si="120"/>
        <v>0</v>
      </c>
      <c r="AH233" s="603"/>
    </row>
    <row r="234" spans="1:34" ht="15" customHeight="1">
      <c r="A234" s="483"/>
      <c r="B234" s="483"/>
      <c r="C234" s="526"/>
      <c r="D234" s="558"/>
      <c r="E234" s="160" t="s">
        <v>448</v>
      </c>
      <c r="F234" s="467" t="s">
        <v>909</v>
      </c>
      <c r="G234" s="488" t="s">
        <v>447</v>
      </c>
      <c r="H234" s="476">
        <v>39050000</v>
      </c>
      <c r="I234" s="476">
        <v>8000000</v>
      </c>
      <c r="J234" s="476">
        <v>8000000</v>
      </c>
      <c r="K234" s="476">
        <v>8000000</v>
      </c>
      <c r="L234" s="476"/>
      <c r="M234" s="476">
        <v>0</v>
      </c>
      <c r="N234" s="561">
        <v>0</v>
      </c>
      <c r="O234" s="561"/>
      <c r="P234" s="561"/>
      <c r="Q234" s="561"/>
      <c r="R234" s="476"/>
      <c r="S234" s="476">
        <v>0</v>
      </c>
      <c r="T234" s="561"/>
      <c r="U234" s="561">
        <v>0</v>
      </c>
      <c r="V234" s="561"/>
      <c r="W234" s="561"/>
      <c r="X234" s="561"/>
      <c r="Y234" s="476"/>
      <c r="Z234" s="476"/>
      <c r="AA234" s="476"/>
      <c r="AB234" s="547">
        <f t="shared" si="120"/>
        <v>39050000</v>
      </c>
      <c r="AC234" s="547">
        <f t="shared" si="120"/>
        <v>8000000</v>
      </c>
      <c r="AD234" s="547">
        <f t="shared" si="120"/>
        <v>8000000</v>
      </c>
      <c r="AE234" s="547">
        <f t="shared" si="120"/>
        <v>8000000</v>
      </c>
      <c r="AF234" s="547">
        <f t="shared" si="120"/>
        <v>0</v>
      </c>
      <c r="AG234" s="547">
        <f t="shared" si="120"/>
        <v>0</v>
      </c>
      <c r="AH234" s="603"/>
    </row>
    <row r="235" spans="1:34" ht="15" customHeight="1">
      <c r="A235" s="483"/>
      <c r="B235" s="483"/>
      <c r="C235" s="526"/>
      <c r="D235" s="559"/>
      <c r="E235" s="160" t="s">
        <v>449</v>
      </c>
      <c r="F235" s="468"/>
      <c r="G235" s="524"/>
      <c r="H235" s="477"/>
      <c r="I235" s="477"/>
      <c r="J235" s="477"/>
      <c r="K235" s="477"/>
      <c r="L235" s="477"/>
      <c r="M235" s="477"/>
      <c r="N235" s="563"/>
      <c r="O235" s="563"/>
      <c r="P235" s="563"/>
      <c r="Q235" s="563"/>
      <c r="R235" s="477"/>
      <c r="S235" s="477"/>
      <c r="T235" s="563"/>
      <c r="U235" s="563"/>
      <c r="V235" s="563"/>
      <c r="W235" s="563"/>
      <c r="X235" s="563"/>
      <c r="Y235" s="477"/>
      <c r="Z235" s="477"/>
      <c r="AA235" s="477"/>
      <c r="AB235" s="548"/>
      <c r="AC235" s="548"/>
      <c r="AD235" s="548"/>
      <c r="AE235" s="548"/>
      <c r="AF235" s="548"/>
      <c r="AG235" s="548"/>
      <c r="AH235" s="603"/>
    </row>
    <row r="236" spans="1:34" ht="15" customHeight="1">
      <c r="A236" s="483"/>
      <c r="B236" s="483"/>
      <c r="C236" s="526"/>
      <c r="D236" s="161" t="s">
        <v>450</v>
      </c>
      <c r="E236" s="160"/>
      <c r="F236" s="31"/>
      <c r="G236" s="6" t="s">
        <v>451</v>
      </c>
      <c r="H236" s="16">
        <f aca="true" t="shared" si="121" ref="H236:Q236">H237</f>
        <v>15950000</v>
      </c>
      <c r="I236" s="16">
        <f t="shared" si="121"/>
        <v>410049997</v>
      </c>
      <c r="J236" s="16">
        <f t="shared" si="121"/>
        <v>410049997</v>
      </c>
      <c r="K236" s="16">
        <f t="shared" si="121"/>
        <v>410049997</v>
      </c>
      <c r="L236" s="16"/>
      <c r="M236" s="16">
        <v>0</v>
      </c>
      <c r="N236" s="15">
        <f t="shared" si="121"/>
        <v>0</v>
      </c>
      <c r="O236" s="15">
        <f t="shared" si="121"/>
        <v>0</v>
      </c>
      <c r="P236" s="15">
        <f t="shared" si="121"/>
        <v>0</v>
      </c>
      <c r="Q236" s="15">
        <f t="shared" si="121"/>
        <v>0</v>
      </c>
      <c r="R236" s="16"/>
      <c r="S236" s="16">
        <v>0</v>
      </c>
      <c r="T236" s="15"/>
      <c r="U236" s="15">
        <f>U237</f>
        <v>0</v>
      </c>
      <c r="V236" s="15"/>
      <c r="W236" s="15"/>
      <c r="X236" s="15"/>
      <c r="Y236" s="16"/>
      <c r="Z236" s="16">
        <v>0</v>
      </c>
      <c r="AA236" s="28"/>
      <c r="AB236" s="131">
        <f aca="true" t="shared" si="122" ref="AB236:AG239">H236+N236+U236</f>
        <v>15950000</v>
      </c>
      <c r="AC236" s="131">
        <f t="shared" si="122"/>
        <v>410049997</v>
      </c>
      <c r="AD236" s="131">
        <f t="shared" si="122"/>
        <v>410049997</v>
      </c>
      <c r="AE236" s="131">
        <f t="shared" si="122"/>
        <v>410049997</v>
      </c>
      <c r="AF236" s="131">
        <f t="shared" si="122"/>
        <v>0</v>
      </c>
      <c r="AG236" s="131">
        <f t="shared" si="122"/>
        <v>0</v>
      </c>
      <c r="AH236" s="603"/>
    </row>
    <row r="237" spans="1:34" ht="38.25">
      <c r="A237" s="483"/>
      <c r="B237" s="483"/>
      <c r="C237" s="526"/>
      <c r="D237" s="161"/>
      <c r="E237" s="160" t="s">
        <v>452</v>
      </c>
      <c r="F237" s="27" t="s">
        <v>910</v>
      </c>
      <c r="G237" s="68" t="s">
        <v>453</v>
      </c>
      <c r="H237" s="70">
        <v>15950000</v>
      </c>
      <c r="I237" s="70">
        <v>410049997</v>
      </c>
      <c r="J237" s="70">
        <v>410049997</v>
      </c>
      <c r="K237" s="70">
        <v>410049997</v>
      </c>
      <c r="L237" s="70"/>
      <c r="M237" s="70"/>
      <c r="N237" s="15">
        <v>0</v>
      </c>
      <c r="O237" s="15"/>
      <c r="P237" s="15"/>
      <c r="Q237" s="15"/>
      <c r="R237" s="70"/>
      <c r="S237" s="70">
        <v>0</v>
      </c>
      <c r="T237" s="124"/>
      <c r="U237" s="15">
        <v>0</v>
      </c>
      <c r="V237" s="15"/>
      <c r="W237" s="15"/>
      <c r="X237" s="15"/>
      <c r="Y237" s="70"/>
      <c r="Z237" s="70">
        <v>0</v>
      </c>
      <c r="AA237" s="72"/>
      <c r="AB237" s="132">
        <f t="shared" si="122"/>
        <v>15950000</v>
      </c>
      <c r="AC237" s="132">
        <f t="shared" si="122"/>
        <v>410049997</v>
      </c>
      <c r="AD237" s="132">
        <f t="shared" si="122"/>
        <v>410049997</v>
      </c>
      <c r="AE237" s="132">
        <f t="shared" si="122"/>
        <v>410049997</v>
      </c>
      <c r="AF237" s="132">
        <f t="shared" si="122"/>
        <v>0</v>
      </c>
      <c r="AG237" s="132">
        <f t="shared" si="122"/>
        <v>0</v>
      </c>
      <c r="AH237" s="603"/>
    </row>
    <row r="238" spans="1:34" ht="12.75">
      <c r="A238" s="483"/>
      <c r="B238" s="483"/>
      <c r="C238" s="526"/>
      <c r="D238" s="161" t="s">
        <v>454</v>
      </c>
      <c r="E238" s="160"/>
      <c r="F238" s="27"/>
      <c r="G238" s="6" t="s">
        <v>455</v>
      </c>
      <c r="H238" s="16">
        <f>H239</f>
        <v>27500000</v>
      </c>
      <c r="I238" s="16">
        <f>I239</f>
        <v>76436666</v>
      </c>
      <c r="J238" s="16">
        <f>J239</f>
        <v>76436666</v>
      </c>
      <c r="K238" s="16">
        <f>K239</f>
        <v>76436666</v>
      </c>
      <c r="L238" s="16"/>
      <c r="M238" s="16">
        <v>0</v>
      </c>
      <c r="N238" s="15">
        <f>N239</f>
        <v>0</v>
      </c>
      <c r="O238" s="15"/>
      <c r="P238" s="15"/>
      <c r="Q238" s="15"/>
      <c r="R238" s="16"/>
      <c r="S238" s="16">
        <v>0</v>
      </c>
      <c r="T238" s="15"/>
      <c r="U238" s="15">
        <f>U239</f>
        <v>0</v>
      </c>
      <c r="V238" s="15"/>
      <c r="W238" s="15"/>
      <c r="X238" s="15"/>
      <c r="Y238" s="16"/>
      <c r="Z238" s="16">
        <v>0</v>
      </c>
      <c r="AA238" s="28"/>
      <c r="AB238" s="131">
        <f t="shared" si="122"/>
        <v>27500000</v>
      </c>
      <c r="AC238" s="131">
        <f t="shared" si="122"/>
        <v>76436666</v>
      </c>
      <c r="AD238" s="131">
        <f t="shared" si="122"/>
        <v>76436666</v>
      </c>
      <c r="AE238" s="131">
        <f t="shared" si="122"/>
        <v>76436666</v>
      </c>
      <c r="AF238" s="131">
        <f t="shared" si="122"/>
        <v>0</v>
      </c>
      <c r="AG238" s="131">
        <f t="shared" si="122"/>
        <v>0</v>
      </c>
      <c r="AH238" s="603"/>
    </row>
    <row r="239" spans="1:34" ht="12.75">
      <c r="A239" s="483"/>
      <c r="B239" s="483"/>
      <c r="C239" s="526"/>
      <c r="D239" s="557"/>
      <c r="E239" s="160" t="s">
        <v>456</v>
      </c>
      <c r="F239" s="466" t="s">
        <v>911</v>
      </c>
      <c r="G239" s="488" t="s">
        <v>457</v>
      </c>
      <c r="H239" s="476">
        <v>27500000</v>
      </c>
      <c r="I239" s="476">
        <v>76436666</v>
      </c>
      <c r="J239" s="476">
        <v>76436666</v>
      </c>
      <c r="K239" s="476">
        <v>76436666</v>
      </c>
      <c r="L239" s="476"/>
      <c r="M239" s="476">
        <v>0</v>
      </c>
      <c r="N239" s="561">
        <v>0</v>
      </c>
      <c r="O239" s="561"/>
      <c r="P239" s="561"/>
      <c r="Q239" s="561"/>
      <c r="R239" s="476"/>
      <c r="S239" s="476">
        <v>0</v>
      </c>
      <c r="T239" s="476"/>
      <c r="U239" s="561">
        <v>0</v>
      </c>
      <c r="V239" s="561"/>
      <c r="W239" s="561"/>
      <c r="X239" s="561"/>
      <c r="Y239" s="476"/>
      <c r="Z239" s="476">
        <v>0</v>
      </c>
      <c r="AA239" s="476"/>
      <c r="AB239" s="547">
        <f t="shared" si="122"/>
        <v>27500000</v>
      </c>
      <c r="AC239" s="547">
        <f t="shared" si="122"/>
        <v>76436666</v>
      </c>
      <c r="AD239" s="547">
        <f t="shared" si="122"/>
        <v>76436666</v>
      </c>
      <c r="AE239" s="547">
        <f t="shared" si="122"/>
        <v>76436666</v>
      </c>
      <c r="AF239" s="547">
        <f t="shared" si="122"/>
        <v>0</v>
      </c>
      <c r="AG239" s="547">
        <f t="shared" si="122"/>
        <v>0</v>
      </c>
      <c r="AH239" s="603"/>
    </row>
    <row r="240" spans="1:34" ht="12.75">
      <c r="A240" s="483"/>
      <c r="B240" s="483"/>
      <c r="C240" s="527"/>
      <c r="D240" s="559"/>
      <c r="E240" s="160" t="s">
        <v>458</v>
      </c>
      <c r="F240" s="468"/>
      <c r="G240" s="524"/>
      <c r="H240" s="477"/>
      <c r="I240" s="477"/>
      <c r="J240" s="477"/>
      <c r="K240" s="477"/>
      <c r="L240" s="477"/>
      <c r="M240" s="477"/>
      <c r="N240" s="563"/>
      <c r="O240" s="563"/>
      <c r="P240" s="563"/>
      <c r="Q240" s="563"/>
      <c r="R240" s="477"/>
      <c r="S240" s="477"/>
      <c r="T240" s="477"/>
      <c r="U240" s="563"/>
      <c r="V240" s="563"/>
      <c r="W240" s="563"/>
      <c r="X240" s="563"/>
      <c r="Y240" s="477"/>
      <c r="Z240" s="477"/>
      <c r="AA240" s="477"/>
      <c r="AB240" s="548"/>
      <c r="AC240" s="548"/>
      <c r="AD240" s="548"/>
      <c r="AE240" s="548"/>
      <c r="AF240" s="548"/>
      <c r="AG240" s="548"/>
      <c r="AH240" s="603"/>
    </row>
    <row r="241" spans="1:34" ht="12.75">
      <c r="A241" s="483"/>
      <c r="B241" s="483"/>
      <c r="C241" s="158" t="s">
        <v>76</v>
      </c>
      <c r="D241" s="159"/>
      <c r="E241" s="159"/>
      <c r="F241" s="322"/>
      <c r="G241" s="6" t="s">
        <v>77</v>
      </c>
      <c r="H241" s="16">
        <f aca="true" t="shared" si="123" ref="H241:Q241">H242+H245</f>
        <v>1403147000</v>
      </c>
      <c r="I241" s="16">
        <f t="shared" si="123"/>
        <v>2022176937</v>
      </c>
      <c r="J241" s="16">
        <f t="shared" si="123"/>
        <v>2022176937</v>
      </c>
      <c r="K241" s="16">
        <f t="shared" si="123"/>
        <v>2022176937</v>
      </c>
      <c r="L241" s="16"/>
      <c r="M241" s="16">
        <v>0</v>
      </c>
      <c r="N241" s="16">
        <f t="shared" si="123"/>
        <v>2836000000</v>
      </c>
      <c r="O241" s="16">
        <f t="shared" si="123"/>
        <v>4737244780.87</v>
      </c>
      <c r="P241" s="16">
        <f t="shared" si="123"/>
        <v>4374454457.96</v>
      </c>
      <c r="Q241" s="16">
        <f t="shared" si="123"/>
        <v>4374454457.96</v>
      </c>
      <c r="R241" s="16"/>
      <c r="S241" s="16">
        <v>0</v>
      </c>
      <c r="T241" s="16"/>
      <c r="U241" s="15">
        <f>U242+U245</f>
        <v>0</v>
      </c>
      <c r="V241" s="15"/>
      <c r="W241" s="15"/>
      <c r="X241" s="15"/>
      <c r="Y241" s="16"/>
      <c r="Z241" s="16">
        <v>0</v>
      </c>
      <c r="AA241" s="28"/>
      <c r="AB241" s="131">
        <f aca="true" t="shared" si="124" ref="AB241:AG243">H241+N241+U241</f>
        <v>4239147000</v>
      </c>
      <c r="AC241" s="131">
        <f t="shared" si="124"/>
        <v>6759421717.87</v>
      </c>
      <c r="AD241" s="131">
        <f t="shared" si="124"/>
        <v>6396631394.96</v>
      </c>
      <c r="AE241" s="131">
        <f t="shared" si="124"/>
        <v>6396631394.96</v>
      </c>
      <c r="AF241" s="131">
        <f t="shared" si="124"/>
        <v>0</v>
      </c>
      <c r="AG241" s="131">
        <f t="shared" si="124"/>
        <v>0</v>
      </c>
      <c r="AH241" s="603"/>
    </row>
    <row r="242" spans="1:34" ht="12.75">
      <c r="A242" s="483"/>
      <c r="B242" s="483"/>
      <c r="C242" s="525"/>
      <c r="D242" s="161" t="s">
        <v>459</v>
      </c>
      <c r="E242" s="160"/>
      <c r="F242" s="31"/>
      <c r="G242" s="6" t="s">
        <v>460</v>
      </c>
      <c r="H242" s="16">
        <f aca="true" t="shared" si="125" ref="H242:Q242">H243</f>
        <v>994700000</v>
      </c>
      <c r="I242" s="16">
        <f t="shared" si="125"/>
        <v>1454433657</v>
      </c>
      <c r="J242" s="16">
        <f t="shared" si="125"/>
        <v>1454433657</v>
      </c>
      <c r="K242" s="16">
        <f t="shared" si="125"/>
        <v>1454433657</v>
      </c>
      <c r="L242" s="16"/>
      <c r="M242" s="16">
        <v>0</v>
      </c>
      <c r="N242" s="15">
        <f t="shared" si="125"/>
        <v>0</v>
      </c>
      <c r="O242" s="15">
        <f t="shared" si="125"/>
        <v>0</v>
      </c>
      <c r="P242" s="15">
        <f t="shared" si="125"/>
        <v>0</v>
      </c>
      <c r="Q242" s="15">
        <f t="shared" si="125"/>
        <v>0</v>
      </c>
      <c r="R242" s="16"/>
      <c r="S242" s="16">
        <v>0</v>
      </c>
      <c r="T242" s="16"/>
      <c r="U242" s="15">
        <f>U243</f>
        <v>0</v>
      </c>
      <c r="V242" s="15"/>
      <c r="W242" s="15"/>
      <c r="X242" s="15"/>
      <c r="Y242" s="16"/>
      <c r="Z242" s="16">
        <v>0</v>
      </c>
      <c r="AA242" s="28"/>
      <c r="AB242" s="131">
        <f t="shared" si="124"/>
        <v>994700000</v>
      </c>
      <c r="AC242" s="131">
        <f t="shared" si="124"/>
        <v>1454433657</v>
      </c>
      <c r="AD242" s="131">
        <f t="shared" si="124"/>
        <v>1454433657</v>
      </c>
      <c r="AE242" s="131">
        <f t="shared" si="124"/>
        <v>1454433657</v>
      </c>
      <c r="AF242" s="131">
        <f t="shared" si="124"/>
        <v>0</v>
      </c>
      <c r="AG242" s="131">
        <f t="shared" si="124"/>
        <v>0</v>
      </c>
      <c r="AH242" s="603"/>
    </row>
    <row r="243" spans="1:34" ht="21" customHeight="1">
      <c r="A243" s="483"/>
      <c r="B243" s="483"/>
      <c r="C243" s="526"/>
      <c r="D243" s="557"/>
      <c r="E243" s="160" t="s">
        <v>461</v>
      </c>
      <c r="F243" s="541" t="s">
        <v>912</v>
      </c>
      <c r="G243" s="488" t="s">
        <v>462</v>
      </c>
      <c r="H243" s="476">
        <v>994700000</v>
      </c>
      <c r="I243" s="476">
        <v>1454433657</v>
      </c>
      <c r="J243" s="476">
        <v>1454433657</v>
      </c>
      <c r="K243" s="476">
        <v>1454433657</v>
      </c>
      <c r="L243" s="476"/>
      <c r="M243" s="476">
        <v>0</v>
      </c>
      <c r="N243" s="561">
        <v>0</v>
      </c>
      <c r="O243" s="561"/>
      <c r="P243" s="561"/>
      <c r="Q243" s="561"/>
      <c r="R243" s="476"/>
      <c r="S243" s="476">
        <v>0</v>
      </c>
      <c r="T243" s="476"/>
      <c r="U243" s="561">
        <v>0</v>
      </c>
      <c r="V243" s="561"/>
      <c r="W243" s="561"/>
      <c r="X243" s="561"/>
      <c r="Y243" s="476"/>
      <c r="Z243" s="476">
        <v>0</v>
      </c>
      <c r="AA243" s="476"/>
      <c r="AB243" s="547">
        <f t="shared" si="124"/>
        <v>994700000</v>
      </c>
      <c r="AC243" s="547">
        <f t="shared" si="124"/>
        <v>1454433657</v>
      </c>
      <c r="AD243" s="547">
        <f t="shared" si="124"/>
        <v>1454433657</v>
      </c>
      <c r="AE243" s="547">
        <f t="shared" si="124"/>
        <v>1454433657</v>
      </c>
      <c r="AF243" s="547">
        <f t="shared" si="124"/>
        <v>0</v>
      </c>
      <c r="AG243" s="547">
        <f t="shared" si="124"/>
        <v>0</v>
      </c>
      <c r="AH243" s="603"/>
    </row>
    <row r="244" spans="1:34" ht="21" customHeight="1">
      <c r="A244" s="483"/>
      <c r="B244" s="483"/>
      <c r="C244" s="526"/>
      <c r="D244" s="559"/>
      <c r="E244" s="160" t="s">
        <v>463</v>
      </c>
      <c r="F244" s="542"/>
      <c r="G244" s="524"/>
      <c r="H244" s="477"/>
      <c r="I244" s="477"/>
      <c r="J244" s="477"/>
      <c r="K244" s="477"/>
      <c r="L244" s="477"/>
      <c r="M244" s="477"/>
      <c r="N244" s="563"/>
      <c r="O244" s="563"/>
      <c r="P244" s="563"/>
      <c r="Q244" s="563"/>
      <c r="R244" s="477"/>
      <c r="S244" s="477"/>
      <c r="T244" s="477"/>
      <c r="U244" s="563"/>
      <c r="V244" s="563"/>
      <c r="W244" s="563"/>
      <c r="X244" s="563"/>
      <c r="Y244" s="477"/>
      <c r="Z244" s="477"/>
      <c r="AA244" s="477"/>
      <c r="AB244" s="548"/>
      <c r="AC244" s="548"/>
      <c r="AD244" s="548"/>
      <c r="AE244" s="548"/>
      <c r="AF244" s="548"/>
      <c r="AG244" s="548"/>
      <c r="AH244" s="603"/>
    </row>
    <row r="245" spans="1:34" ht="12.75">
      <c r="A245" s="483"/>
      <c r="B245" s="483"/>
      <c r="C245" s="526"/>
      <c r="D245" s="161" t="s">
        <v>464</v>
      </c>
      <c r="E245" s="160"/>
      <c r="F245" s="31"/>
      <c r="G245" s="6" t="s">
        <v>465</v>
      </c>
      <c r="H245" s="16">
        <f aca="true" t="shared" si="126" ref="H245:Q245">H246</f>
        <v>408447000</v>
      </c>
      <c r="I245" s="16">
        <f t="shared" si="126"/>
        <v>567743280</v>
      </c>
      <c r="J245" s="16">
        <f t="shared" si="126"/>
        <v>567743280</v>
      </c>
      <c r="K245" s="16">
        <f t="shared" si="126"/>
        <v>567743280</v>
      </c>
      <c r="L245" s="16"/>
      <c r="M245" s="16">
        <v>0</v>
      </c>
      <c r="N245" s="16">
        <f t="shared" si="126"/>
        <v>2836000000</v>
      </c>
      <c r="O245" s="16">
        <f t="shared" si="126"/>
        <v>4737244780.87</v>
      </c>
      <c r="P245" s="16">
        <f t="shared" si="126"/>
        <v>4374454457.96</v>
      </c>
      <c r="Q245" s="16">
        <f t="shared" si="126"/>
        <v>4374454457.96</v>
      </c>
      <c r="R245" s="16"/>
      <c r="S245" s="16">
        <v>0</v>
      </c>
      <c r="T245" s="16"/>
      <c r="U245" s="15">
        <f>U246</f>
        <v>0</v>
      </c>
      <c r="V245" s="15"/>
      <c r="W245" s="15"/>
      <c r="X245" s="15"/>
      <c r="Y245" s="16"/>
      <c r="Z245" s="16">
        <v>0</v>
      </c>
      <c r="AA245" s="15"/>
      <c r="AB245" s="131">
        <f aca="true" t="shared" si="127" ref="AB245:AG246">H245+N245+U245</f>
        <v>3244447000</v>
      </c>
      <c r="AC245" s="131">
        <f t="shared" si="127"/>
        <v>5304988060.87</v>
      </c>
      <c r="AD245" s="131">
        <f t="shared" si="127"/>
        <v>4942197737.96</v>
      </c>
      <c r="AE245" s="131">
        <f t="shared" si="127"/>
        <v>4942197737.96</v>
      </c>
      <c r="AF245" s="131">
        <f t="shared" si="127"/>
        <v>0</v>
      </c>
      <c r="AG245" s="131">
        <f t="shared" si="127"/>
        <v>0</v>
      </c>
      <c r="AH245" s="603"/>
    </row>
    <row r="246" spans="1:34" ht="12.75">
      <c r="A246" s="483"/>
      <c r="B246" s="483"/>
      <c r="C246" s="526"/>
      <c r="D246" s="557"/>
      <c r="E246" s="160" t="s">
        <v>466</v>
      </c>
      <c r="F246" s="541" t="s">
        <v>913</v>
      </c>
      <c r="G246" s="488" t="s">
        <v>467</v>
      </c>
      <c r="H246" s="476">
        <v>408447000</v>
      </c>
      <c r="I246" s="476">
        <v>567743280</v>
      </c>
      <c r="J246" s="476">
        <v>567743280</v>
      </c>
      <c r="K246" s="476">
        <v>567743280</v>
      </c>
      <c r="L246" s="476"/>
      <c r="M246" s="476">
        <v>0</v>
      </c>
      <c r="N246" s="476">
        <v>2836000000</v>
      </c>
      <c r="O246" s="476">
        <v>4737244780.87</v>
      </c>
      <c r="P246" s="476">
        <v>4374454457.96</v>
      </c>
      <c r="Q246" s="476">
        <v>4374454457.96</v>
      </c>
      <c r="R246" s="476"/>
      <c r="S246" s="476">
        <v>0</v>
      </c>
      <c r="T246" s="476" t="s">
        <v>78</v>
      </c>
      <c r="U246" s="561">
        <v>0</v>
      </c>
      <c r="V246" s="561"/>
      <c r="W246" s="561"/>
      <c r="X246" s="561"/>
      <c r="Y246" s="476"/>
      <c r="Z246" s="476">
        <v>0</v>
      </c>
      <c r="AA246" s="476"/>
      <c r="AB246" s="547">
        <f t="shared" si="127"/>
        <v>3244447000</v>
      </c>
      <c r="AC246" s="547">
        <f t="shared" si="127"/>
        <v>5304988060.87</v>
      </c>
      <c r="AD246" s="547">
        <f t="shared" si="127"/>
        <v>4942197737.96</v>
      </c>
      <c r="AE246" s="547">
        <f t="shared" si="127"/>
        <v>4942197737.96</v>
      </c>
      <c r="AF246" s="547">
        <f t="shared" si="127"/>
        <v>0</v>
      </c>
      <c r="AG246" s="547">
        <f t="shared" si="127"/>
        <v>0</v>
      </c>
      <c r="AH246" s="603"/>
    </row>
    <row r="247" spans="1:34" ht="12.75">
      <c r="A247" s="483"/>
      <c r="B247" s="511"/>
      <c r="C247" s="527"/>
      <c r="D247" s="559"/>
      <c r="E247" s="160" t="s">
        <v>468</v>
      </c>
      <c r="F247" s="542"/>
      <c r="G247" s="524"/>
      <c r="H247" s="477"/>
      <c r="I247" s="477"/>
      <c r="J247" s="477"/>
      <c r="K247" s="477"/>
      <c r="L247" s="477"/>
      <c r="M247" s="477"/>
      <c r="N247" s="477"/>
      <c r="O247" s="477"/>
      <c r="P247" s="477"/>
      <c r="Q247" s="477"/>
      <c r="R247" s="477"/>
      <c r="S247" s="477"/>
      <c r="T247" s="477"/>
      <c r="U247" s="563"/>
      <c r="V247" s="563"/>
      <c r="W247" s="563"/>
      <c r="X247" s="563"/>
      <c r="Y247" s="477"/>
      <c r="Z247" s="477"/>
      <c r="AA247" s="477"/>
      <c r="AB247" s="548"/>
      <c r="AC247" s="548"/>
      <c r="AD247" s="548"/>
      <c r="AE247" s="548"/>
      <c r="AF247" s="548"/>
      <c r="AG247" s="548"/>
      <c r="AH247" s="603"/>
    </row>
    <row r="248" spans="1:34" ht="12.75">
      <c r="A248" s="483"/>
      <c r="B248" s="158" t="s">
        <v>79</v>
      </c>
      <c r="C248" s="36"/>
      <c r="D248" s="159"/>
      <c r="E248" s="47"/>
      <c r="F248" s="332"/>
      <c r="G248" s="6" t="s">
        <v>80</v>
      </c>
      <c r="H248" s="16">
        <f aca="true" t="shared" si="128" ref="H248:Q248">H249</f>
        <v>142900000</v>
      </c>
      <c r="I248" s="16">
        <f t="shared" si="128"/>
        <v>226269994.35</v>
      </c>
      <c r="J248" s="16">
        <f t="shared" si="128"/>
        <v>226269994.35</v>
      </c>
      <c r="K248" s="16">
        <f t="shared" si="128"/>
        <v>226269994.35</v>
      </c>
      <c r="L248" s="16"/>
      <c r="M248" s="16">
        <v>0</v>
      </c>
      <c r="N248" s="15">
        <f t="shared" si="128"/>
        <v>0</v>
      </c>
      <c r="O248" s="15">
        <f t="shared" si="128"/>
        <v>0</v>
      </c>
      <c r="P248" s="15">
        <f t="shared" si="128"/>
        <v>0</v>
      </c>
      <c r="Q248" s="15">
        <f t="shared" si="128"/>
        <v>0</v>
      </c>
      <c r="R248" s="16"/>
      <c r="S248" s="16">
        <v>0</v>
      </c>
      <c r="T248" s="16"/>
      <c r="U248" s="15">
        <f>U249</f>
        <v>0</v>
      </c>
      <c r="V248" s="15"/>
      <c r="W248" s="15"/>
      <c r="X248" s="15"/>
      <c r="Y248" s="16"/>
      <c r="Z248" s="16">
        <v>0</v>
      </c>
      <c r="AA248" s="28"/>
      <c r="AB248" s="131">
        <f aca="true" t="shared" si="129" ref="AB248:AB253">H248+N248+U248</f>
        <v>142900000</v>
      </c>
      <c r="AC248" s="131">
        <f aca="true" t="shared" si="130" ref="AC248:AC259">I248+O248+V248</f>
        <v>226269994.35</v>
      </c>
      <c r="AD248" s="131">
        <f aca="true" t="shared" si="131" ref="AD248:AD259">J248+P248+W248</f>
        <v>226269994.35</v>
      </c>
      <c r="AE248" s="131">
        <f aca="true" t="shared" si="132" ref="AE248:AG259">K248+Q248+X248</f>
        <v>226269994.35</v>
      </c>
      <c r="AF248" s="131">
        <f t="shared" si="132"/>
        <v>0</v>
      </c>
      <c r="AG248" s="131">
        <f t="shared" si="132"/>
        <v>0</v>
      </c>
      <c r="AH248" s="603"/>
    </row>
    <row r="249" spans="1:34" ht="12.75">
      <c r="A249" s="483"/>
      <c r="B249" s="482"/>
      <c r="C249" s="158" t="s">
        <v>81</v>
      </c>
      <c r="D249" s="2"/>
      <c r="E249" s="159"/>
      <c r="F249" s="322"/>
      <c r="G249" s="6" t="s">
        <v>82</v>
      </c>
      <c r="H249" s="16">
        <f aca="true" t="shared" si="133" ref="H249:Q249">H250+H252</f>
        <v>142900000</v>
      </c>
      <c r="I249" s="16">
        <f t="shared" si="133"/>
        <v>226269994.35</v>
      </c>
      <c r="J249" s="16">
        <f t="shared" si="133"/>
        <v>226269994.35</v>
      </c>
      <c r="K249" s="16">
        <f t="shared" si="133"/>
        <v>226269994.35</v>
      </c>
      <c r="L249" s="16"/>
      <c r="M249" s="16">
        <v>0</v>
      </c>
      <c r="N249" s="15">
        <f t="shared" si="133"/>
        <v>0</v>
      </c>
      <c r="O249" s="15">
        <f t="shared" si="133"/>
        <v>0</v>
      </c>
      <c r="P249" s="15">
        <f t="shared" si="133"/>
        <v>0</v>
      </c>
      <c r="Q249" s="15">
        <f t="shared" si="133"/>
        <v>0</v>
      </c>
      <c r="R249" s="16"/>
      <c r="S249" s="16">
        <v>0</v>
      </c>
      <c r="T249" s="16"/>
      <c r="U249" s="15">
        <f>U250+U252</f>
        <v>0</v>
      </c>
      <c r="V249" s="15"/>
      <c r="W249" s="15"/>
      <c r="X249" s="15"/>
      <c r="Y249" s="16"/>
      <c r="Z249" s="16">
        <v>0</v>
      </c>
      <c r="AA249" s="28"/>
      <c r="AB249" s="131">
        <f t="shared" si="129"/>
        <v>142900000</v>
      </c>
      <c r="AC249" s="131">
        <f t="shared" si="130"/>
        <v>226269994.35</v>
      </c>
      <c r="AD249" s="131">
        <f t="shared" si="131"/>
        <v>226269994.35</v>
      </c>
      <c r="AE249" s="131">
        <f t="shared" si="132"/>
        <v>226269994.35</v>
      </c>
      <c r="AF249" s="131">
        <f t="shared" si="132"/>
        <v>0</v>
      </c>
      <c r="AG249" s="131">
        <f t="shared" si="132"/>
        <v>0</v>
      </c>
      <c r="AH249" s="603"/>
    </row>
    <row r="250" spans="1:34" ht="12.75">
      <c r="A250" s="483"/>
      <c r="B250" s="483"/>
      <c r="C250" s="525"/>
      <c r="D250" s="161" t="s">
        <v>469</v>
      </c>
      <c r="E250" s="158"/>
      <c r="F250" s="322"/>
      <c r="G250" s="156" t="s">
        <v>470</v>
      </c>
      <c r="H250" s="16">
        <f aca="true" t="shared" si="134" ref="H250:Q250">H251</f>
        <v>120900000</v>
      </c>
      <c r="I250" s="16">
        <f t="shared" si="134"/>
        <v>183312330.35</v>
      </c>
      <c r="J250" s="16">
        <f t="shared" si="134"/>
        <v>183312330.35</v>
      </c>
      <c r="K250" s="16">
        <f t="shared" si="134"/>
        <v>183312330.35</v>
      </c>
      <c r="L250" s="16"/>
      <c r="M250" s="16">
        <v>0</v>
      </c>
      <c r="N250" s="15">
        <f t="shared" si="134"/>
        <v>0</v>
      </c>
      <c r="O250" s="15">
        <f t="shared" si="134"/>
        <v>0</v>
      </c>
      <c r="P250" s="15">
        <f t="shared" si="134"/>
        <v>0</v>
      </c>
      <c r="Q250" s="15">
        <f t="shared" si="134"/>
        <v>0</v>
      </c>
      <c r="R250" s="16"/>
      <c r="S250" s="16">
        <v>0</v>
      </c>
      <c r="T250" s="16"/>
      <c r="U250" s="15">
        <f>U251</f>
        <v>0</v>
      </c>
      <c r="V250" s="15"/>
      <c r="W250" s="15"/>
      <c r="X250" s="15"/>
      <c r="Y250" s="16"/>
      <c r="Z250" s="16">
        <v>0</v>
      </c>
      <c r="AA250" s="28"/>
      <c r="AB250" s="131">
        <f t="shared" si="129"/>
        <v>120900000</v>
      </c>
      <c r="AC250" s="131">
        <f t="shared" si="130"/>
        <v>183312330.35</v>
      </c>
      <c r="AD250" s="131">
        <f t="shared" si="131"/>
        <v>183312330.35</v>
      </c>
      <c r="AE250" s="131">
        <f t="shared" si="132"/>
        <v>183312330.35</v>
      </c>
      <c r="AF250" s="131">
        <f t="shared" si="132"/>
        <v>0</v>
      </c>
      <c r="AG250" s="131">
        <f t="shared" si="132"/>
        <v>0</v>
      </c>
      <c r="AH250" s="603"/>
    </row>
    <row r="251" spans="1:34" ht="38.25">
      <c r="A251" s="483"/>
      <c r="B251" s="483"/>
      <c r="C251" s="526"/>
      <c r="D251" s="161"/>
      <c r="E251" s="158" t="s">
        <v>471</v>
      </c>
      <c r="F251" s="27" t="s">
        <v>914</v>
      </c>
      <c r="G251" s="68" t="s">
        <v>472</v>
      </c>
      <c r="H251" s="70">
        <v>120900000</v>
      </c>
      <c r="I251" s="70">
        <v>183312330.35</v>
      </c>
      <c r="J251" s="70">
        <v>183312330.35</v>
      </c>
      <c r="K251" s="70">
        <v>183312330.35</v>
      </c>
      <c r="L251" s="70"/>
      <c r="M251" s="70">
        <v>0</v>
      </c>
      <c r="N251" s="15">
        <v>0</v>
      </c>
      <c r="O251" s="15"/>
      <c r="P251" s="15"/>
      <c r="Q251" s="15"/>
      <c r="R251" s="70"/>
      <c r="S251" s="70">
        <v>0</v>
      </c>
      <c r="T251" s="124"/>
      <c r="U251" s="15">
        <v>0</v>
      </c>
      <c r="V251" s="15"/>
      <c r="W251" s="15"/>
      <c r="X251" s="15"/>
      <c r="Y251" s="70"/>
      <c r="Z251" s="70">
        <v>0</v>
      </c>
      <c r="AA251" s="72"/>
      <c r="AB251" s="132">
        <f t="shared" si="129"/>
        <v>120900000</v>
      </c>
      <c r="AC251" s="132">
        <f t="shared" si="130"/>
        <v>183312330.35</v>
      </c>
      <c r="AD251" s="132">
        <f t="shared" si="131"/>
        <v>183312330.35</v>
      </c>
      <c r="AE251" s="132">
        <f t="shared" si="132"/>
        <v>183312330.35</v>
      </c>
      <c r="AF251" s="132">
        <f t="shared" si="132"/>
        <v>0</v>
      </c>
      <c r="AG251" s="132">
        <f t="shared" si="132"/>
        <v>0</v>
      </c>
      <c r="AH251" s="603"/>
    </row>
    <row r="252" spans="1:34" ht="12.75">
      <c r="A252" s="483"/>
      <c r="B252" s="483"/>
      <c r="C252" s="526"/>
      <c r="D252" s="161" t="s">
        <v>473</v>
      </c>
      <c r="E252" s="158"/>
      <c r="F252" s="322"/>
      <c r="G252" s="156" t="s">
        <v>474</v>
      </c>
      <c r="H252" s="16">
        <f>H253</f>
        <v>22000000</v>
      </c>
      <c r="I252" s="16">
        <f>I253</f>
        <v>42957664</v>
      </c>
      <c r="J252" s="16">
        <f>J253</f>
        <v>42957664</v>
      </c>
      <c r="K252" s="16">
        <f>K253</f>
        <v>42957664</v>
      </c>
      <c r="L252" s="16"/>
      <c r="M252" s="16">
        <v>0</v>
      </c>
      <c r="N252" s="15">
        <f>N253</f>
        <v>0</v>
      </c>
      <c r="O252" s="15"/>
      <c r="P252" s="15"/>
      <c r="Q252" s="15"/>
      <c r="R252" s="16"/>
      <c r="S252" s="16">
        <v>0</v>
      </c>
      <c r="T252" s="16"/>
      <c r="U252" s="15">
        <f>U253</f>
        <v>0</v>
      </c>
      <c r="V252" s="15"/>
      <c r="W252" s="15"/>
      <c r="X252" s="15"/>
      <c r="Y252" s="16"/>
      <c r="Z252" s="16"/>
      <c r="AA252" s="28"/>
      <c r="AB252" s="131">
        <f t="shared" si="129"/>
        <v>22000000</v>
      </c>
      <c r="AC252" s="131">
        <f t="shared" si="130"/>
        <v>42957664</v>
      </c>
      <c r="AD252" s="131">
        <f t="shared" si="131"/>
        <v>42957664</v>
      </c>
      <c r="AE252" s="131">
        <f t="shared" si="132"/>
        <v>42957664</v>
      </c>
      <c r="AF252" s="131">
        <f t="shared" si="132"/>
        <v>0</v>
      </c>
      <c r="AG252" s="131">
        <f t="shared" si="132"/>
        <v>0</v>
      </c>
      <c r="AH252" s="603"/>
    </row>
    <row r="253" spans="1:34" ht="51.75" thickBot="1">
      <c r="A253" s="483"/>
      <c r="B253" s="483"/>
      <c r="C253" s="526"/>
      <c r="D253" s="227"/>
      <c r="E253" s="216" t="s">
        <v>475</v>
      </c>
      <c r="F253" s="330" t="s">
        <v>915</v>
      </c>
      <c r="G253" s="218" t="s">
        <v>476</v>
      </c>
      <c r="H253" s="219">
        <v>22000000</v>
      </c>
      <c r="I253" s="219">
        <v>42957664</v>
      </c>
      <c r="J253" s="219">
        <v>42957664</v>
      </c>
      <c r="K253" s="219">
        <v>42957664</v>
      </c>
      <c r="L253" s="397"/>
      <c r="M253" s="397">
        <v>0</v>
      </c>
      <c r="N253" s="211">
        <v>0</v>
      </c>
      <c r="O253" s="211"/>
      <c r="P253" s="211"/>
      <c r="Q253" s="211"/>
      <c r="R253" s="397"/>
      <c r="S253" s="397">
        <v>0</v>
      </c>
      <c r="T253" s="207"/>
      <c r="U253" s="211">
        <v>0</v>
      </c>
      <c r="V253" s="211"/>
      <c r="W253" s="211"/>
      <c r="X253" s="211"/>
      <c r="Y253" s="397"/>
      <c r="Z253" s="397">
        <v>0</v>
      </c>
      <c r="AA253" s="232"/>
      <c r="AB253" s="138">
        <f t="shared" si="129"/>
        <v>22000000</v>
      </c>
      <c r="AC253" s="138">
        <f t="shared" si="130"/>
        <v>42957664</v>
      </c>
      <c r="AD253" s="138">
        <f t="shared" si="131"/>
        <v>42957664</v>
      </c>
      <c r="AE253" s="138">
        <f t="shared" si="132"/>
        <v>42957664</v>
      </c>
      <c r="AF253" s="138">
        <f t="shared" si="132"/>
        <v>0</v>
      </c>
      <c r="AG253" s="138">
        <f t="shared" si="132"/>
        <v>0</v>
      </c>
      <c r="AH253" s="604"/>
    </row>
    <row r="254" spans="1:36" ht="13.5" customHeight="1" thickBot="1">
      <c r="A254" s="487" t="s">
        <v>94</v>
      </c>
      <c r="B254" s="487"/>
      <c r="C254" s="487"/>
      <c r="D254" s="487"/>
      <c r="E254" s="487"/>
      <c r="F254" s="487"/>
      <c r="G254" s="487"/>
      <c r="H254" s="279">
        <f>H255+H268+H273</f>
        <v>938050000</v>
      </c>
      <c r="I254" s="279">
        <f>I255+I268+I273</f>
        <v>1771612327</v>
      </c>
      <c r="J254" s="279">
        <f>J255+J268+J273</f>
        <v>1771612327</v>
      </c>
      <c r="K254" s="279">
        <f>K255+K268+K273</f>
        <v>1771612327</v>
      </c>
      <c r="L254" s="279"/>
      <c r="M254" s="279">
        <v>0</v>
      </c>
      <c r="N254" s="279">
        <f>N255+N268+N273</f>
        <v>0</v>
      </c>
      <c r="O254" s="279"/>
      <c r="P254" s="279"/>
      <c r="Q254" s="279"/>
      <c r="R254" s="279"/>
      <c r="S254" s="279">
        <v>0</v>
      </c>
      <c r="T254" s="279"/>
      <c r="U254" s="279">
        <f>U255+U268+U273</f>
        <v>0</v>
      </c>
      <c r="V254" s="279"/>
      <c r="W254" s="279"/>
      <c r="X254" s="279"/>
      <c r="Y254" s="279"/>
      <c r="Z254" s="279">
        <v>0</v>
      </c>
      <c r="AA254" s="239"/>
      <c r="AB254" s="282">
        <f aca="true" t="shared" si="135" ref="AB254:AB259">H254+N254+U254</f>
        <v>938050000</v>
      </c>
      <c r="AC254" s="679">
        <f t="shared" si="130"/>
        <v>1771612327</v>
      </c>
      <c r="AD254" s="679">
        <f t="shared" si="131"/>
        <v>1771612327</v>
      </c>
      <c r="AE254" s="679">
        <f t="shared" si="132"/>
        <v>1771612327</v>
      </c>
      <c r="AF254" s="282">
        <f t="shared" si="132"/>
        <v>0</v>
      </c>
      <c r="AG254" s="282">
        <f t="shared" si="132"/>
        <v>0</v>
      </c>
      <c r="AH254" s="611">
        <v>10</v>
      </c>
      <c r="AI254" s="418">
        <v>1771612327</v>
      </c>
      <c r="AJ254" s="418">
        <v>1771612327</v>
      </c>
    </row>
    <row r="255" spans="1:34" ht="12.75">
      <c r="A255" s="214">
        <v>3</v>
      </c>
      <c r="B255" s="214"/>
      <c r="C255" s="217"/>
      <c r="D255" s="179"/>
      <c r="E255" s="217"/>
      <c r="F255" s="318"/>
      <c r="G255" s="164" t="s">
        <v>83</v>
      </c>
      <c r="H255" s="212">
        <f>H256</f>
        <v>229000000</v>
      </c>
      <c r="I255" s="212">
        <f aca="true" t="shared" si="136" ref="I255:K256">I256</f>
        <v>497720016</v>
      </c>
      <c r="J255" s="212">
        <f t="shared" si="136"/>
        <v>497720016</v>
      </c>
      <c r="K255" s="212">
        <f t="shared" si="136"/>
        <v>497720016</v>
      </c>
      <c r="L255" s="396"/>
      <c r="M255" s="396">
        <v>0</v>
      </c>
      <c r="N255" s="212">
        <f>N256</f>
        <v>0</v>
      </c>
      <c r="O255" s="212"/>
      <c r="P255" s="212"/>
      <c r="Q255" s="212"/>
      <c r="R255" s="396"/>
      <c r="S255" s="396">
        <v>0</v>
      </c>
      <c r="T255" s="212"/>
      <c r="U255" s="212">
        <f>U256</f>
        <v>0</v>
      </c>
      <c r="V255" s="212"/>
      <c r="W255" s="212"/>
      <c r="X255" s="212"/>
      <c r="Y255" s="396"/>
      <c r="Z255" s="396">
        <v>0</v>
      </c>
      <c r="AA255" s="233"/>
      <c r="AB255" s="130">
        <f t="shared" si="135"/>
        <v>229000000</v>
      </c>
      <c r="AC255" s="130">
        <f t="shared" si="130"/>
        <v>497720016</v>
      </c>
      <c r="AD255" s="130">
        <f t="shared" si="131"/>
        <v>497720016</v>
      </c>
      <c r="AE255" s="130">
        <f t="shared" si="132"/>
        <v>497720016</v>
      </c>
      <c r="AF255" s="130">
        <f t="shared" si="132"/>
        <v>0</v>
      </c>
      <c r="AG255" s="130">
        <f t="shared" si="132"/>
        <v>0</v>
      </c>
      <c r="AH255" s="603"/>
    </row>
    <row r="256" spans="1:34" ht="25.5">
      <c r="A256" s="482"/>
      <c r="B256" s="158" t="s">
        <v>84</v>
      </c>
      <c r="C256" s="2"/>
      <c r="D256" s="158"/>
      <c r="E256" s="47"/>
      <c r="F256" s="332"/>
      <c r="G256" s="156" t="s">
        <v>85</v>
      </c>
      <c r="H256" s="15">
        <f>H257</f>
        <v>229000000</v>
      </c>
      <c r="I256" s="15">
        <f t="shared" si="136"/>
        <v>497720016</v>
      </c>
      <c r="J256" s="15">
        <f t="shared" si="136"/>
        <v>497720016</v>
      </c>
      <c r="K256" s="15">
        <f t="shared" si="136"/>
        <v>497720016</v>
      </c>
      <c r="L256" s="15"/>
      <c r="M256" s="15">
        <v>0</v>
      </c>
      <c r="N256" s="15">
        <f>N257+N264+N266</f>
        <v>0</v>
      </c>
      <c r="O256" s="15"/>
      <c r="P256" s="15"/>
      <c r="Q256" s="15"/>
      <c r="R256" s="15"/>
      <c r="S256" s="15">
        <v>0</v>
      </c>
      <c r="T256" s="15"/>
      <c r="U256" s="15">
        <f>U257+U264+U266</f>
        <v>0</v>
      </c>
      <c r="V256" s="15"/>
      <c r="W256" s="15"/>
      <c r="X256" s="15"/>
      <c r="Y256" s="15"/>
      <c r="Z256" s="15">
        <v>0</v>
      </c>
      <c r="AA256" s="72"/>
      <c r="AB256" s="131">
        <f t="shared" si="135"/>
        <v>229000000</v>
      </c>
      <c r="AC256" s="131">
        <f t="shared" si="130"/>
        <v>497720016</v>
      </c>
      <c r="AD256" s="131">
        <f t="shared" si="131"/>
        <v>497720016</v>
      </c>
      <c r="AE256" s="131">
        <f t="shared" si="132"/>
        <v>497720016</v>
      </c>
      <c r="AF256" s="131">
        <f t="shared" si="132"/>
        <v>0</v>
      </c>
      <c r="AG256" s="131">
        <f t="shared" si="132"/>
        <v>0</v>
      </c>
      <c r="AH256" s="603"/>
    </row>
    <row r="257" spans="1:34" ht="12.75">
      <c r="A257" s="483"/>
      <c r="B257" s="482"/>
      <c r="C257" s="158" t="s">
        <v>86</v>
      </c>
      <c r="D257" s="2"/>
      <c r="E257" s="159"/>
      <c r="F257" s="322"/>
      <c r="G257" s="156" t="s">
        <v>87</v>
      </c>
      <c r="H257" s="15">
        <f>H258+H264+H266</f>
        <v>229000000</v>
      </c>
      <c r="I257" s="15">
        <f>I258+I264+I266</f>
        <v>497720016</v>
      </c>
      <c r="J257" s="15">
        <f>J258+J264+J266</f>
        <v>497720016</v>
      </c>
      <c r="K257" s="15">
        <f>K258+K264+K266</f>
        <v>497720016</v>
      </c>
      <c r="L257" s="15"/>
      <c r="M257" s="15">
        <v>0</v>
      </c>
      <c r="N257" s="15">
        <f>N258+N264+N266</f>
        <v>0</v>
      </c>
      <c r="O257" s="15"/>
      <c r="P257" s="15"/>
      <c r="Q257" s="15"/>
      <c r="R257" s="15"/>
      <c r="S257" s="15">
        <v>0</v>
      </c>
      <c r="T257" s="15"/>
      <c r="U257" s="15">
        <f>U258+U264+U266</f>
        <v>0</v>
      </c>
      <c r="V257" s="15"/>
      <c r="W257" s="15"/>
      <c r="X257" s="15"/>
      <c r="Y257" s="15"/>
      <c r="Z257" s="15"/>
      <c r="AA257" s="28"/>
      <c r="AB257" s="131">
        <f t="shared" si="135"/>
        <v>229000000</v>
      </c>
      <c r="AC257" s="131">
        <f t="shared" si="130"/>
        <v>497720016</v>
      </c>
      <c r="AD257" s="131">
        <f t="shared" si="131"/>
        <v>497720016</v>
      </c>
      <c r="AE257" s="131">
        <f t="shared" si="132"/>
        <v>497720016</v>
      </c>
      <c r="AF257" s="131">
        <f t="shared" si="132"/>
        <v>0</v>
      </c>
      <c r="AG257" s="131">
        <f t="shared" si="132"/>
        <v>0</v>
      </c>
      <c r="AH257" s="603"/>
    </row>
    <row r="258" spans="1:34" ht="12.75">
      <c r="A258" s="483"/>
      <c r="B258" s="483"/>
      <c r="C258" s="553"/>
      <c r="D258" s="158" t="s">
        <v>477</v>
      </c>
      <c r="E258" s="160"/>
      <c r="F258" s="322"/>
      <c r="G258" s="156" t="s">
        <v>478</v>
      </c>
      <c r="H258" s="15">
        <f>H259+H263</f>
        <v>164100000</v>
      </c>
      <c r="I258" s="15">
        <f>I259+I263</f>
        <v>424263350</v>
      </c>
      <c r="J258" s="15">
        <f>J259+J263</f>
        <v>424263350</v>
      </c>
      <c r="K258" s="15">
        <f>K259+K263</f>
        <v>424263350</v>
      </c>
      <c r="L258" s="15"/>
      <c r="M258" s="15">
        <v>0</v>
      </c>
      <c r="N258" s="15">
        <f>N259+N263</f>
        <v>0</v>
      </c>
      <c r="O258" s="15"/>
      <c r="P258" s="15"/>
      <c r="Q258" s="15"/>
      <c r="R258" s="15"/>
      <c r="S258" s="15">
        <v>0</v>
      </c>
      <c r="T258" s="15"/>
      <c r="U258" s="15">
        <f>U259+U263</f>
        <v>0</v>
      </c>
      <c r="V258" s="15"/>
      <c r="W258" s="15"/>
      <c r="X258" s="15"/>
      <c r="Y258" s="15"/>
      <c r="Z258" s="15">
        <v>0</v>
      </c>
      <c r="AA258" s="15"/>
      <c r="AB258" s="131">
        <f t="shared" si="135"/>
        <v>164100000</v>
      </c>
      <c r="AC258" s="131">
        <f t="shared" si="130"/>
        <v>424263350</v>
      </c>
      <c r="AD258" s="131">
        <f t="shared" si="131"/>
        <v>424263350</v>
      </c>
      <c r="AE258" s="131">
        <f t="shared" si="132"/>
        <v>424263350</v>
      </c>
      <c r="AF258" s="131">
        <f t="shared" si="132"/>
        <v>0</v>
      </c>
      <c r="AG258" s="131">
        <f t="shared" si="132"/>
        <v>0</v>
      </c>
      <c r="AH258" s="603"/>
    </row>
    <row r="259" spans="1:34" ht="12.75">
      <c r="A259" s="483"/>
      <c r="B259" s="483"/>
      <c r="C259" s="554"/>
      <c r="D259" s="525"/>
      <c r="E259" s="160" t="s">
        <v>479</v>
      </c>
      <c r="F259" s="466" t="s">
        <v>916</v>
      </c>
      <c r="G259" s="488" t="s">
        <v>480</v>
      </c>
      <c r="H259" s="490">
        <v>67100000</v>
      </c>
      <c r="I259" s="490">
        <v>255773354</v>
      </c>
      <c r="J259" s="490">
        <v>255773354</v>
      </c>
      <c r="K259" s="490">
        <v>255773354</v>
      </c>
      <c r="L259" s="490"/>
      <c r="M259" s="490">
        <v>0</v>
      </c>
      <c r="N259" s="490">
        <v>0</v>
      </c>
      <c r="O259" s="490"/>
      <c r="P259" s="490"/>
      <c r="Q259" s="490"/>
      <c r="R259" s="490"/>
      <c r="S259" s="490">
        <v>0</v>
      </c>
      <c r="T259" s="490"/>
      <c r="U259" s="490">
        <v>0</v>
      </c>
      <c r="V259" s="490"/>
      <c r="W259" s="490"/>
      <c r="X259" s="490"/>
      <c r="Y259" s="490"/>
      <c r="Z259" s="490">
        <v>0</v>
      </c>
      <c r="AA259" s="490"/>
      <c r="AB259" s="493">
        <f t="shared" si="135"/>
        <v>67100000</v>
      </c>
      <c r="AC259" s="493">
        <f t="shared" si="130"/>
        <v>255773354</v>
      </c>
      <c r="AD259" s="493">
        <f t="shared" si="131"/>
        <v>255773354</v>
      </c>
      <c r="AE259" s="493">
        <f t="shared" si="132"/>
        <v>255773354</v>
      </c>
      <c r="AF259" s="493">
        <f t="shared" si="132"/>
        <v>0</v>
      </c>
      <c r="AG259" s="493">
        <f t="shared" si="132"/>
        <v>0</v>
      </c>
      <c r="AH259" s="603"/>
    </row>
    <row r="260" spans="1:34" ht="12.75">
      <c r="A260" s="483"/>
      <c r="B260" s="483"/>
      <c r="C260" s="554"/>
      <c r="D260" s="526"/>
      <c r="E260" s="160" t="s">
        <v>481</v>
      </c>
      <c r="F260" s="467"/>
      <c r="G260" s="489"/>
      <c r="H260" s="491"/>
      <c r="I260" s="491"/>
      <c r="J260" s="491"/>
      <c r="K260" s="491"/>
      <c r="L260" s="491"/>
      <c r="M260" s="491"/>
      <c r="N260" s="491"/>
      <c r="O260" s="491"/>
      <c r="P260" s="491"/>
      <c r="Q260" s="491"/>
      <c r="R260" s="491"/>
      <c r="S260" s="491"/>
      <c r="T260" s="491"/>
      <c r="U260" s="491"/>
      <c r="V260" s="491"/>
      <c r="W260" s="491"/>
      <c r="X260" s="491"/>
      <c r="Y260" s="491"/>
      <c r="Z260" s="491"/>
      <c r="AA260" s="491"/>
      <c r="AB260" s="494"/>
      <c r="AC260" s="494"/>
      <c r="AD260" s="494"/>
      <c r="AE260" s="494"/>
      <c r="AF260" s="494"/>
      <c r="AG260" s="494"/>
      <c r="AH260" s="603"/>
    </row>
    <row r="261" spans="1:34" ht="12.75">
      <c r="A261" s="483"/>
      <c r="B261" s="483"/>
      <c r="C261" s="554"/>
      <c r="D261" s="526"/>
      <c r="E261" s="160" t="s">
        <v>482</v>
      </c>
      <c r="F261" s="467"/>
      <c r="G261" s="489"/>
      <c r="H261" s="491"/>
      <c r="I261" s="491"/>
      <c r="J261" s="491"/>
      <c r="K261" s="491"/>
      <c r="L261" s="491"/>
      <c r="M261" s="491"/>
      <c r="N261" s="491"/>
      <c r="O261" s="491"/>
      <c r="P261" s="491"/>
      <c r="Q261" s="491"/>
      <c r="R261" s="491"/>
      <c r="S261" s="491"/>
      <c r="T261" s="491"/>
      <c r="U261" s="491"/>
      <c r="V261" s="491"/>
      <c r="W261" s="491"/>
      <c r="X261" s="491"/>
      <c r="Y261" s="491"/>
      <c r="Z261" s="491"/>
      <c r="AA261" s="491"/>
      <c r="AB261" s="494"/>
      <c r="AC261" s="494"/>
      <c r="AD261" s="494"/>
      <c r="AE261" s="494"/>
      <c r="AF261" s="494"/>
      <c r="AG261" s="494"/>
      <c r="AH261" s="603"/>
    </row>
    <row r="262" spans="1:34" ht="12.75">
      <c r="A262" s="483"/>
      <c r="B262" s="483"/>
      <c r="C262" s="554"/>
      <c r="D262" s="526"/>
      <c r="E262" s="160" t="s">
        <v>483</v>
      </c>
      <c r="F262" s="468"/>
      <c r="G262" s="524"/>
      <c r="H262" s="492"/>
      <c r="I262" s="492"/>
      <c r="J262" s="492"/>
      <c r="K262" s="492"/>
      <c r="L262" s="492"/>
      <c r="M262" s="492"/>
      <c r="N262" s="492"/>
      <c r="O262" s="492"/>
      <c r="P262" s="492"/>
      <c r="Q262" s="492"/>
      <c r="R262" s="492"/>
      <c r="S262" s="492"/>
      <c r="T262" s="492"/>
      <c r="U262" s="492"/>
      <c r="V262" s="492"/>
      <c r="W262" s="492"/>
      <c r="X262" s="492"/>
      <c r="Y262" s="492"/>
      <c r="Z262" s="492"/>
      <c r="AA262" s="492"/>
      <c r="AB262" s="495"/>
      <c r="AC262" s="495"/>
      <c r="AD262" s="495"/>
      <c r="AE262" s="495"/>
      <c r="AF262" s="495"/>
      <c r="AG262" s="495"/>
      <c r="AH262" s="603"/>
    </row>
    <row r="263" spans="1:34" ht="25.5">
      <c r="A263" s="483"/>
      <c r="B263" s="483"/>
      <c r="C263" s="554"/>
      <c r="D263" s="527"/>
      <c r="E263" s="160" t="s">
        <v>484</v>
      </c>
      <c r="F263" s="27" t="s">
        <v>917</v>
      </c>
      <c r="G263" s="68" t="s">
        <v>485</v>
      </c>
      <c r="H263" s="67">
        <v>97000000</v>
      </c>
      <c r="I263" s="67">
        <v>168489996</v>
      </c>
      <c r="J263" s="67">
        <v>168489996</v>
      </c>
      <c r="K263" s="67">
        <v>168489996</v>
      </c>
      <c r="L263" s="67"/>
      <c r="M263" s="67">
        <v>0</v>
      </c>
      <c r="N263" s="67">
        <v>0</v>
      </c>
      <c r="O263" s="67"/>
      <c r="P263" s="67"/>
      <c r="Q263" s="67"/>
      <c r="R263" s="67"/>
      <c r="S263" s="67">
        <v>0</v>
      </c>
      <c r="T263" s="74"/>
      <c r="U263" s="67">
        <v>0</v>
      </c>
      <c r="V263" s="67"/>
      <c r="W263" s="67"/>
      <c r="X263" s="67"/>
      <c r="Y263" s="67"/>
      <c r="Z263" s="67"/>
      <c r="AA263" s="72"/>
      <c r="AB263" s="132">
        <f aca="true" t="shared" si="137" ref="AB263:AG265">H263+N263+U263</f>
        <v>97000000</v>
      </c>
      <c r="AC263" s="132">
        <f t="shared" si="137"/>
        <v>168489996</v>
      </c>
      <c r="AD263" s="132">
        <f t="shared" si="137"/>
        <v>168489996</v>
      </c>
      <c r="AE263" s="132">
        <f t="shared" si="137"/>
        <v>168489996</v>
      </c>
      <c r="AF263" s="132">
        <f t="shared" si="137"/>
        <v>0</v>
      </c>
      <c r="AG263" s="132">
        <f t="shared" si="137"/>
        <v>0</v>
      </c>
      <c r="AH263" s="603"/>
    </row>
    <row r="264" spans="1:34" ht="25.5">
      <c r="A264" s="483"/>
      <c r="B264" s="483"/>
      <c r="C264" s="554"/>
      <c r="D264" s="158" t="s">
        <v>486</v>
      </c>
      <c r="E264" s="160"/>
      <c r="F264" s="322"/>
      <c r="G264" s="156" t="s">
        <v>487</v>
      </c>
      <c r="H264" s="15">
        <f>H265</f>
        <v>29700000</v>
      </c>
      <c r="I264" s="15">
        <f>I265</f>
        <v>44816666</v>
      </c>
      <c r="J264" s="15">
        <f>J265</f>
        <v>44816666</v>
      </c>
      <c r="K264" s="15">
        <f>K265</f>
        <v>44816666</v>
      </c>
      <c r="L264" s="15"/>
      <c r="M264" s="15">
        <v>0</v>
      </c>
      <c r="N264" s="15">
        <f>N265</f>
        <v>0</v>
      </c>
      <c r="O264" s="15"/>
      <c r="P264" s="15"/>
      <c r="Q264" s="15"/>
      <c r="R264" s="15"/>
      <c r="S264" s="15">
        <v>0</v>
      </c>
      <c r="T264" s="15"/>
      <c r="U264" s="15">
        <f>U265</f>
        <v>0</v>
      </c>
      <c r="V264" s="15"/>
      <c r="W264" s="15"/>
      <c r="X264" s="15"/>
      <c r="Y264" s="15"/>
      <c r="Z264" s="15">
        <v>0</v>
      </c>
      <c r="AA264" s="28"/>
      <c r="AB264" s="107">
        <f t="shared" si="137"/>
        <v>29700000</v>
      </c>
      <c r="AC264" s="107">
        <f t="shared" si="137"/>
        <v>44816666</v>
      </c>
      <c r="AD264" s="107">
        <f t="shared" si="137"/>
        <v>44816666</v>
      </c>
      <c r="AE264" s="107">
        <f t="shared" si="137"/>
        <v>44816666</v>
      </c>
      <c r="AF264" s="107">
        <f t="shared" si="137"/>
        <v>0</v>
      </c>
      <c r="AG264" s="107">
        <f t="shared" si="137"/>
        <v>0</v>
      </c>
      <c r="AH264" s="603"/>
    </row>
    <row r="265" spans="1:34" ht="27" customHeight="1">
      <c r="A265" s="483"/>
      <c r="B265" s="483"/>
      <c r="C265" s="554"/>
      <c r="D265" s="158"/>
      <c r="E265" s="160" t="s">
        <v>488</v>
      </c>
      <c r="F265" s="330" t="s">
        <v>918</v>
      </c>
      <c r="G265" s="112" t="s">
        <v>508</v>
      </c>
      <c r="H265" s="65">
        <v>29700000</v>
      </c>
      <c r="I265" s="65">
        <v>44816666</v>
      </c>
      <c r="J265" s="65">
        <v>44816666</v>
      </c>
      <c r="K265" s="65">
        <v>44816666</v>
      </c>
      <c r="L265" s="65"/>
      <c r="M265" s="65">
        <v>0</v>
      </c>
      <c r="N265" s="15">
        <v>0</v>
      </c>
      <c r="O265" s="120"/>
      <c r="P265" s="120"/>
      <c r="Q265" s="120"/>
      <c r="R265" s="65"/>
      <c r="S265" s="65">
        <v>0</v>
      </c>
      <c r="T265" s="65"/>
      <c r="U265" s="15">
        <v>0</v>
      </c>
      <c r="V265" s="120"/>
      <c r="W265" s="120"/>
      <c r="X265" s="120"/>
      <c r="Y265" s="65"/>
      <c r="Z265" s="65">
        <v>0</v>
      </c>
      <c r="AA265" s="65"/>
      <c r="AB265" s="135">
        <f t="shared" si="137"/>
        <v>29700000</v>
      </c>
      <c r="AC265" s="135">
        <f t="shared" si="137"/>
        <v>44816666</v>
      </c>
      <c r="AD265" s="135">
        <f t="shared" si="137"/>
        <v>44816666</v>
      </c>
      <c r="AE265" s="135">
        <f t="shared" si="137"/>
        <v>44816666</v>
      </c>
      <c r="AF265" s="135">
        <f t="shared" si="137"/>
        <v>0</v>
      </c>
      <c r="AG265" s="135">
        <f t="shared" si="137"/>
        <v>0</v>
      </c>
      <c r="AH265" s="603"/>
    </row>
    <row r="266" spans="1:34" ht="25.5">
      <c r="A266" s="483"/>
      <c r="B266" s="483"/>
      <c r="C266" s="554"/>
      <c r="D266" s="158" t="s">
        <v>489</v>
      </c>
      <c r="E266" s="160"/>
      <c r="F266" s="322"/>
      <c r="G266" s="156" t="s">
        <v>490</v>
      </c>
      <c r="H266" s="15">
        <f>H267</f>
        <v>35200000</v>
      </c>
      <c r="I266" s="15">
        <f>I267</f>
        <v>28640000</v>
      </c>
      <c r="J266" s="15">
        <f>J267</f>
        <v>28640000</v>
      </c>
      <c r="K266" s="15">
        <f>K267</f>
        <v>28640000</v>
      </c>
      <c r="L266" s="15"/>
      <c r="M266" s="15">
        <v>0</v>
      </c>
      <c r="N266" s="67">
        <f>N267</f>
        <v>0</v>
      </c>
      <c r="O266" s="67"/>
      <c r="P266" s="67"/>
      <c r="Q266" s="67"/>
      <c r="R266" s="15"/>
      <c r="S266" s="15">
        <v>0</v>
      </c>
      <c r="T266" s="67"/>
      <c r="U266" s="67">
        <f>U267</f>
        <v>0</v>
      </c>
      <c r="V266" s="67"/>
      <c r="W266" s="67"/>
      <c r="X266" s="67"/>
      <c r="Y266" s="15"/>
      <c r="Z266" s="15">
        <v>0</v>
      </c>
      <c r="AA266" s="72"/>
      <c r="AB266" s="137">
        <f aca="true" t="shared" si="138" ref="AB266:AB277">H266+N266+U266</f>
        <v>35200000</v>
      </c>
      <c r="AC266" s="137">
        <f aca="true" t="shared" si="139" ref="AC266:AC277">I266+O266+V266</f>
        <v>28640000</v>
      </c>
      <c r="AD266" s="137">
        <f aca="true" t="shared" si="140" ref="AD266:AD277">J266+P266+W266</f>
        <v>28640000</v>
      </c>
      <c r="AE266" s="137">
        <f aca="true" t="shared" si="141" ref="AE266:AG277">K266+Q266+X266</f>
        <v>28640000</v>
      </c>
      <c r="AF266" s="137">
        <f t="shared" si="141"/>
        <v>0</v>
      </c>
      <c r="AG266" s="137">
        <f t="shared" si="141"/>
        <v>0</v>
      </c>
      <c r="AH266" s="603"/>
    </row>
    <row r="267" spans="1:34" ht="25.5">
      <c r="A267" s="511"/>
      <c r="B267" s="511"/>
      <c r="C267" s="555"/>
      <c r="D267" s="158"/>
      <c r="E267" s="160" t="s">
        <v>491</v>
      </c>
      <c r="F267" s="27" t="s">
        <v>916</v>
      </c>
      <c r="G267" s="68" t="s">
        <v>480</v>
      </c>
      <c r="H267" s="67">
        <v>35200000</v>
      </c>
      <c r="I267" s="67">
        <v>28640000</v>
      </c>
      <c r="J267" s="67">
        <v>28640000</v>
      </c>
      <c r="K267" s="67">
        <v>28640000</v>
      </c>
      <c r="L267" s="67"/>
      <c r="M267" s="67">
        <v>0</v>
      </c>
      <c r="N267" s="67">
        <v>0</v>
      </c>
      <c r="O267" s="67"/>
      <c r="P267" s="67"/>
      <c r="Q267" s="67"/>
      <c r="R267" s="67"/>
      <c r="S267" s="67">
        <v>0</v>
      </c>
      <c r="T267" s="74"/>
      <c r="U267" s="67">
        <v>0</v>
      </c>
      <c r="V267" s="67"/>
      <c r="W267" s="67"/>
      <c r="X267" s="67"/>
      <c r="Y267" s="67"/>
      <c r="Z267" s="67">
        <v>0</v>
      </c>
      <c r="AA267" s="72"/>
      <c r="AB267" s="137">
        <f>H267+N267+U267</f>
        <v>35200000</v>
      </c>
      <c r="AC267" s="137">
        <f t="shared" si="139"/>
        <v>28640000</v>
      </c>
      <c r="AD267" s="137">
        <f t="shared" si="140"/>
        <v>28640000</v>
      </c>
      <c r="AE267" s="137">
        <f t="shared" si="141"/>
        <v>28640000</v>
      </c>
      <c r="AF267" s="137">
        <f t="shared" si="141"/>
        <v>0</v>
      </c>
      <c r="AG267" s="137">
        <f t="shared" si="141"/>
        <v>0</v>
      </c>
      <c r="AH267" s="603"/>
    </row>
    <row r="268" spans="1:34" ht="12.75">
      <c r="A268" s="28">
        <v>4</v>
      </c>
      <c r="B268" s="28"/>
      <c r="C268" s="158"/>
      <c r="D268" s="159"/>
      <c r="E268" s="158"/>
      <c r="F268" s="322"/>
      <c r="G268" s="156" t="s">
        <v>43</v>
      </c>
      <c r="H268" s="15">
        <f>H269</f>
        <v>35200000</v>
      </c>
      <c r="I268" s="15">
        <f aca="true" t="shared" si="142" ref="I268:K271">I269</f>
        <v>18559999</v>
      </c>
      <c r="J268" s="15">
        <f t="shared" si="142"/>
        <v>18559999</v>
      </c>
      <c r="K268" s="15">
        <f t="shared" si="142"/>
        <v>18559999</v>
      </c>
      <c r="L268" s="15"/>
      <c r="M268" s="15">
        <v>0</v>
      </c>
      <c r="N268" s="15">
        <f>N269</f>
        <v>0</v>
      </c>
      <c r="O268" s="15"/>
      <c r="P268" s="15"/>
      <c r="Q268" s="15"/>
      <c r="R268" s="15"/>
      <c r="S268" s="15">
        <v>0</v>
      </c>
      <c r="T268" s="15"/>
      <c r="U268" s="15">
        <f>U269</f>
        <v>0</v>
      </c>
      <c r="V268" s="15"/>
      <c r="W268" s="15"/>
      <c r="X268" s="15"/>
      <c r="Y268" s="15"/>
      <c r="Z268" s="15">
        <v>0</v>
      </c>
      <c r="AA268" s="28"/>
      <c r="AB268" s="107">
        <f t="shared" si="138"/>
        <v>35200000</v>
      </c>
      <c r="AC268" s="107">
        <f t="shared" si="139"/>
        <v>18559999</v>
      </c>
      <c r="AD268" s="107">
        <f t="shared" si="140"/>
        <v>18559999</v>
      </c>
      <c r="AE268" s="107">
        <f t="shared" si="141"/>
        <v>18559999</v>
      </c>
      <c r="AF268" s="107">
        <f t="shared" si="141"/>
        <v>0</v>
      </c>
      <c r="AG268" s="107">
        <f t="shared" si="141"/>
        <v>0</v>
      </c>
      <c r="AH268" s="603"/>
    </row>
    <row r="269" spans="1:34" ht="12.75">
      <c r="A269" s="482"/>
      <c r="B269" s="158" t="s">
        <v>44</v>
      </c>
      <c r="C269" s="2"/>
      <c r="D269" s="158"/>
      <c r="E269" s="47"/>
      <c r="F269" s="332"/>
      <c r="G269" s="156" t="s">
        <v>45</v>
      </c>
      <c r="H269" s="15">
        <f>H270</f>
        <v>35200000</v>
      </c>
      <c r="I269" s="15">
        <f t="shared" si="142"/>
        <v>18559999</v>
      </c>
      <c r="J269" s="15">
        <f t="shared" si="142"/>
        <v>18559999</v>
      </c>
      <c r="K269" s="15">
        <f t="shared" si="142"/>
        <v>18559999</v>
      </c>
      <c r="L269" s="15"/>
      <c r="M269" s="15">
        <v>0</v>
      </c>
      <c r="N269" s="15">
        <f>N270</f>
        <v>0</v>
      </c>
      <c r="O269" s="15"/>
      <c r="P269" s="15"/>
      <c r="Q269" s="15"/>
      <c r="R269" s="15"/>
      <c r="S269" s="15">
        <v>0</v>
      </c>
      <c r="T269" s="15"/>
      <c r="U269" s="15">
        <f>U270</f>
        <v>0</v>
      </c>
      <c r="V269" s="15"/>
      <c r="W269" s="15"/>
      <c r="X269" s="15"/>
      <c r="Y269" s="15"/>
      <c r="Z269" s="15">
        <v>0</v>
      </c>
      <c r="AA269" s="28"/>
      <c r="AB269" s="107">
        <f t="shared" si="138"/>
        <v>35200000</v>
      </c>
      <c r="AC269" s="107">
        <f t="shared" si="139"/>
        <v>18559999</v>
      </c>
      <c r="AD269" s="107">
        <f t="shared" si="140"/>
        <v>18559999</v>
      </c>
      <c r="AE269" s="107">
        <f t="shared" si="141"/>
        <v>18559999</v>
      </c>
      <c r="AF269" s="107">
        <f t="shared" si="141"/>
        <v>0</v>
      </c>
      <c r="AG269" s="107">
        <f t="shared" si="141"/>
        <v>0</v>
      </c>
      <c r="AH269" s="603"/>
    </row>
    <row r="270" spans="1:34" ht="12.75">
      <c r="A270" s="483"/>
      <c r="B270" s="482"/>
      <c r="C270" s="158" t="s">
        <v>88</v>
      </c>
      <c r="D270" s="2"/>
      <c r="E270" s="159"/>
      <c r="F270" s="322"/>
      <c r="G270" s="156" t="s">
        <v>89</v>
      </c>
      <c r="H270" s="15">
        <f>H271</f>
        <v>35200000</v>
      </c>
      <c r="I270" s="15">
        <f t="shared" si="142"/>
        <v>18559999</v>
      </c>
      <c r="J270" s="15">
        <f t="shared" si="142"/>
        <v>18559999</v>
      </c>
      <c r="K270" s="15">
        <f t="shared" si="142"/>
        <v>18559999</v>
      </c>
      <c r="L270" s="15"/>
      <c r="M270" s="15">
        <v>0</v>
      </c>
      <c r="N270" s="15">
        <f>N271</f>
        <v>0</v>
      </c>
      <c r="O270" s="15"/>
      <c r="P270" s="15"/>
      <c r="Q270" s="15"/>
      <c r="R270" s="15"/>
      <c r="S270" s="15">
        <v>0</v>
      </c>
      <c r="T270" s="15"/>
      <c r="U270" s="15">
        <f>U271</f>
        <v>0</v>
      </c>
      <c r="V270" s="15"/>
      <c r="W270" s="15"/>
      <c r="X270" s="15"/>
      <c r="Y270" s="15"/>
      <c r="Z270" s="15">
        <v>0</v>
      </c>
      <c r="AA270" s="28"/>
      <c r="AB270" s="107">
        <f t="shared" si="138"/>
        <v>35200000</v>
      </c>
      <c r="AC270" s="107">
        <f t="shared" si="139"/>
        <v>18559999</v>
      </c>
      <c r="AD270" s="107">
        <f t="shared" si="140"/>
        <v>18559999</v>
      </c>
      <c r="AE270" s="107">
        <f t="shared" si="141"/>
        <v>18559999</v>
      </c>
      <c r="AF270" s="107">
        <f t="shared" si="141"/>
        <v>0</v>
      </c>
      <c r="AG270" s="107">
        <f t="shared" si="141"/>
        <v>0</v>
      </c>
      <c r="AH270" s="603"/>
    </row>
    <row r="271" spans="1:34" ht="25.5">
      <c r="A271" s="483"/>
      <c r="B271" s="483"/>
      <c r="C271" s="553"/>
      <c r="D271" s="158" t="s">
        <v>492</v>
      </c>
      <c r="E271" s="160"/>
      <c r="F271" s="322"/>
      <c r="G271" s="156" t="s">
        <v>493</v>
      </c>
      <c r="H271" s="15">
        <f>H272</f>
        <v>35200000</v>
      </c>
      <c r="I271" s="15">
        <f t="shared" si="142"/>
        <v>18559999</v>
      </c>
      <c r="J271" s="15">
        <f t="shared" si="142"/>
        <v>18559999</v>
      </c>
      <c r="K271" s="15">
        <f t="shared" si="142"/>
        <v>18559999</v>
      </c>
      <c r="L271" s="15"/>
      <c r="M271" s="15">
        <v>0</v>
      </c>
      <c r="N271" s="15">
        <f>N272</f>
        <v>0</v>
      </c>
      <c r="O271" s="15"/>
      <c r="P271" s="15"/>
      <c r="Q271" s="15"/>
      <c r="R271" s="15"/>
      <c r="S271" s="15">
        <v>0</v>
      </c>
      <c r="T271" s="15"/>
      <c r="U271" s="15">
        <f>U272</f>
        <v>0</v>
      </c>
      <c r="V271" s="15"/>
      <c r="W271" s="15"/>
      <c r="X271" s="15"/>
      <c r="Y271" s="15"/>
      <c r="Z271" s="15">
        <v>0</v>
      </c>
      <c r="AA271" s="28"/>
      <c r="AB271" s="107">
        <f t="shared" si="138"/>
        <v>35200000</v>
      </c>
      <c r="AC271" s="107">
        <f t="shared" si="139"/>
        <v>18559999</v>
      </c>
      <c r="AD271" s="107">
        <f t="shared" si="140"/>
        <v>18559999</v>
      </c>
      <c r="AE271" s="107">
        <f t="shared" si="141"/>
        <v>18559999</v>
      </c>
      <c r="AF271" s="107">
        <f t="shared" si="141"/>
        <v>0</v>
      </c>
      <c r="AG271" s="107">
        <f t="shared" si="141"/>
        <v>0</v>
      </c>
      <c r="AH271" s="603"/>
    </row>
    <row r="272" spans="1:34" ht="25.5">
      <c r="A272" s="511"/>
      <c r="B272" s="511"/>
      <c r="C272" s="555"/>
      <c r="D272" s="158"/>
      <c r="E272" s="160" t="s">
        <v>494</v>
      </c>
      <c r="F272" s="27" t="s">
        <v>916</v>
      </c>
      <c r="G272" s="68" t="s">
        <v>480</v>
      </c>
      <c r="H272" s="67">
        <v>35200000</v>
      </c>
      <c r="I272" s="67">
        <v>18559999</v>
      </c>
      <c r="J272" s="67">
        <v>18559999</v>
      </c>
      <c r="K272" s="67">
        <v>18559999</v>
      </c>
      <c r="L272" s="67"/>
      <c r="M272" s="67">
        <v>0</v>
      </c>
      <c r="N272" s="67">
        <v>0</v>
      </c>
      <c r="O272" s="67"/>
      <c r="P272" s="67"/>
      <c r="Q272" s="67"/>
      <c r="R272" s="67"/>
      <c r="S272" s="67">
        <v>0</v>
      </c>
      <c r="T272" s="74"/>
      <c r="U272" s="67">
        <v>0</v>
      </c>
      <c r="V272" s="67"/>
      <c r="W272" s="67"/>
      <c r="X272" s="67"/>
      <c r="Y272" s="67"/>
      <c r="Z272" s="67">
        <v>0</v>
      </c>
      <c r="AA272" s="72"/>
      <c r="AB272" s="107">
        <f>H272+N272+U272</f>
        <v>35200000</v>
      </c>
      <c r="AC272" s="107">
        <f t="shared" si="139"/>
        <v>18559999</v>
      </c>
      <c r="AD272" s="107">
        <f t="shared" si="140"/>
        <v>18559999</v>
      </c>
      <c r="AE272" s="107">
        <f t="shared" si="141"/>
        <v>18559999</v>
      </c>
      <c r="AF272" s="107">
        <f t="shared" si="141"/>
        <v>0</v>
      </c>
      <c r="AG272" s="107">
        <f t="shared" si="141"/>
        <v>0</v>
      </c>
      <c r="AH272" s="603"/>
    </row>
    <row r="273" spans="1:34" ht="12.75">
      <c r="A273" s="28">
        <v>5</v>
      </c>
      <c r="B273" s="28"/>
      <c r="C273" s="158"/>
      <c r="D273" s="159"/>
      <c r="E273" s="158"/>
      <c r="F273" s="322"/>
      <c r="G273" s="156" t="s">
        <v>14</v>
      </c>
      <c r="H273" s="15">
        <f>H274</f>
        <v>673850000</v>
      </c>
      <c r="I273" s="15">
        <f>I274</f>
        <v>1255332312</v>
      </c>
      <c r="J273" s="15">
        <f>J274</f>
        <v>1255332312</v>
      </c>
      <c r="K273" s="15">
        <f>K274</f>
        <v>1255332312</v>
      </c>
      <c r="L273" s="15"/>
      <c r="M273" s="15">
        <v>0</v>
      </c>
      <c r="N273" s="15">
        <f>N274</f>
        <v>0</v>
      </c>
      <c r="O273" s="15"/>
      <c r="P273" s="15"/>
      <c r="Q273" s="15"/>
      <c r="R273" s="15"/>
      <c r="S273" s="15">
        <v>0</v>
      </c>
      <c r="T273" s="15"/>
      <c r="U273" s="15">
        <f>U274</f>
        <v>0</v>
      </c>
      <c r="V273" s="15"/>
      <c r="W273" s="15"/>
      <c r="X273" s="15"/>
      <c r="Y273" s="15"/>
      <c r="Z273" s="15">
        <v>0</v>
      </c>
      <c r="AA273" s="72"/>
      <c r="AB273" s="131">
        <f t="shared" si="138"/>
        <v>673850000</v>
      </c>
      <c r="AC273" s="131">
        <f t="shared" si="139"/>
        <v>1255332312</v>
      </c>
      <c r="AD273" s="131">
        <f t="shared" si="140"/>
        <v>1255332312</v>
      </c>
      <c r="AE273" s="131">
        <f t="shared" si="141"/>
        <v>1255332312</v>
      </c>
      <c r="AF273" s="131">
        <f t="shared" si="141"/>
        <v>0</v>
      </c>
      <c r="AG273" s="131">
        <f t="shared" si="141"/>
        <v>0</v>
      </c>
      <c r="AH273" s="603"/>
    </row>
    <row r="274" spans="1:34" ht="33" customHeight="1">
      <c r="A274" s="482"/>
      <c r="B274" s="158" t="s">
        <v>15</v>
      </c>
      <c r="C274" s="2"/>
      <c r="D274" s="158"/>
      <c r="E274" s="47"/>
      <c r="F274" s="332"/>
      <c r="G274" s="156" t="s">
        <v>16</v>
      </c>
      <c r="H274" s="15">
        <f>H275+H279</f>
        <v>673850000</v>
      </c>
      <c r="I274" s="15">
        <f>I275+I279</f>
        <v>1255332312</v>
      </c>
      <c r="J274" s="15">
        <f>J275+J279</f>
        <v>1255332312</v>
      </c>
      <c r="K274" s="15">
        <f>K275+K279</f>
        <v>1255332312</v>
      </c>
      <c r="L274" s="15"/>
      <c r="M274" s="15">
        <v>0</v>
      </c>
      <c r="N274" s="15">
        <f>N275</f>
        <v>0</v>
      </c>
      <c r="O274" s="15"/>
      <c r="P274" s="15"/>
      <c r="Q274" s="15"/>
      <c r="R274" s="15"/>
      <c r="S274" s="15">
        <v>0</v>
      </c>
      <c r="T274" s="15"/>
      <c r="U274" s="15">
        <f>U275</f>
        <v>0</v>
      </c>
      <c r="V274" s="15"/>
      <c r="W274" s="15"/>
      <c r="X274" s="15"/>
      <c r="Y274" s="15"/>
      <c r="Z274" s="15">
        <v>0</v>
      </c>
      <c r="AA274" s="72"/>
      <c r="AB274" s="131">
        <f t="shared" si="138"/>
        <v>673850000</v>
      </c>
      <c r="AC274" s="131">
        <f t="shared" si="139"/>
        <v>1255332312</v>
      </c>
      <c r="AD274" s="131">
        <f t="shared" si="140"/>
        <v>1255332312</v>
      </c>
      <c r="AE274" s="131">
        <f t="shared" si="141"/>
        <v>1255332312</v>
      </c>
      <c r="AF274" s="131">
        <f t="shared" si="141"/>
        <v>0</v>
      </c>
      <c r="AG274" s="131">
        <f t="shared" si="141"/>
        <v>0</v>
      </c>
      <c r="AH274" s="603"/>
    </row>
    <row r="275" spans="1:34" ht="32.25" customHeight="1">
      <c r="A275" s="483"/>
      <c r="B275" s="482"/>
      <c r="C275" s="158" t="s">
        <v>90</v>
      </c>
      <c r="D275" s="2"/>
      <c r="E275" s="159"/>
      <c r="F275" s="322"/>
      <c r="G275" s="156" t="s">
        <v>91</v>
      </c>
      <c r="H275" s="15">
        <f>H276</f>
        <v>37400000</v>
      </c>
      <c r="I275" s="15">
        <f aca="true" t="shared" si="143" ref="I275:K276">I276</f>
        <v>108373332</v>
      </c>
      <c r="J275" s="15">
        <f t="shared" si="143"/>
        <v>108373332</v>
      </c>
      <c r="K275" s="15">
        <f t="shared" si="143"/>
        <v>108373332</v>
      </c>
      <c r="L275" s="15"/>
      <c r="M275" s="15">
        <v>0</v>
      </c>
      <c r="N275" s="15">
        <f>N276</f>
        <v>0</v>
      </c>
      <c r="O275" s="15"/>
      <c r="P275" s="15"/>
      <c r="Q275" s="15"/>
      <c r="R275" s="15"/>
      <c r="S275" s="15">
        <v>0</v>
      </c>
      <c r="T275" s="15"/>
      <c r="U275" s="15">
        <f>U276</f>
        <v>0</v>
      </c>
      <c r="V275" s="15"/>
      <c r="W275" s="15"/>
      <c r="X275" s="15"/>
      <c r="Y275" s="15"/>
      <c r="Z275" s="15">
        <v>0</v>
      </c>
      <c r="AA275" s="28"/>
      <c r="AB275" s="131">
        <f t="shared" si="138"/>
        <v>37400000</v>
      </c>
      <c r="AC275" s="131">
        <f t="shared" si="139"/>
        <v>108373332</v>
      </c>
      <c r="AD275" s="131">
        <f t="shared" si="140"/>
        <v>108373332</v>
      </c>
      <c r="AE275" s="131">
        <f t="shared" si="141"/>
        <v>108373332</v>
      </c>
      <c r="AF275" s="131">
        <f t="shared" si="141"/>
        <v>0</v>
      </c>
      <c r="AG275" s="131">
        <f t="shared" si="141"/>
        <v>0</v>
      </c>
      <c r="AH275" s="603"/>
    </row>
    <row r="276" spans="1:34" ht="16.5" customHeight="1">
      <c r="A276" s="483"/>
      <c r="B276" s="483"/>
      <c r="C276" s="525"/>
      <c r="D276" s="152" t="s">
        <v>495</v>
      </c>
      <c r="E276" s="160"/>
      <c r="F276" s="322"/>
      <c r="G276" s="156" t="s">
        <v>496</v>
      </c>
      <c r="H276" s="15">
        <f>H277</f>
        <v>37400000</v>
      </c>
      <c r="I276" s="15">
        <f t="shared" si="143"/>
        <v>108373332</v>
      </c>
      <c r="J276" s="15">
        <f t="shared" si="143"/>
        <v>108373332</v>
      </c>
      <c r="K276" s="15">
        <f t="shared" si="143"/>
        <v>108373332</v>
      </c>
      <c r="L276" s="15"/>
      <c r="M276" s="15">
        <v>0</v>
      </c>
      <c r="N276" s="15">
        <f>N277</f>
        <v>0</v>
      </c>
      <c r="O276" s="15"/>
      <c r="P276" s="15"/>
      <c r="Q276" s="15"/>
      <c r="R276" s="15"/>
      <c r="S276" s="15">
        <v>0</v>
      </c>
      <c r="T276" s="15"/>
      <c r="U276" s="15">
        <f>U277</f>
        <v>0</v>
      </c>
      <c r="V276" s="15"/>
      <c r="W276" s="15"/>
      <c r="X276" s="15"/>
      <c r="Y276" s="15"/>
      <c r="Z276" s="15"/>
      <c r="AA276" s="15"/>
      <c r="AB276" s="131">
        <f t="shared" si="138"/>
        <v>37400000</v>
      </c>
      <c r="AC276" s="131">
        <f t="shared" si="139"/>
        <v>108373332</v>
      </c>
      <c r="AD276" s="131">
        <f t="shared" si="140"/>
        <v>108373332</v>
      </c>
      <c r="AE276" s="131">
        <f t="shared" si="141"/>
        <v>108373332</v>
      </c>
      <c r="AF276" s="131">
        <f t="shared" si="141"/>
        <v>0</v>
      </c>
      <c r="AG276" s="131">
        <f t="shared" si="141"/>
        <v>0</v>
      </c>
      <c r="AH276" s="603"/>
    </row>
    <row r="277" spans="1:34" ht="21" customHeight="1">
      <c r="A277" s="483"/>
      <c r="B277" s="483"/>
      <c r="C277" s="526"/>
      <c r="D277" s="525"/>
      <c r="E277" s="160" t="s">
        <v>497</v>
      </c>
      <c r="F277" s="466" t="s">
        <v>919</v>
      </c>
      <c r="G277" s="488" t="s">
        <v>498</v>
      </c>
      <c r="H277" s="490">
        <v>37400000</v>
      </c>
      <c r="I277" s="490">
        <v>108373332</v>
      </c>
      <c r="J277" s="490">
        <v>108373332</v>
      </c>
      <c r="K277" s="490">
        <v>108373332</v>
      </c>
      <c r="L277" s="490"/>
      <c r="M277" s="490">
        <v>0</v>
      </c>
      <c r="N277" s="490">
        <v>0</v>
      </c>
      <c r="O277" s="490"/>
      <c r="P277" s="490"/>
      <c r="Q277" s="490"/>
      <c r="R277" s="490"/>
      <c r="S277" s="490">
        <v>0</v>
      </c>
      <c r="T277" s="490"/>
      <c r="U277" s="490">
        <v>0</v>
      </c>
      <c r="V277" s="490"/>
      <c r="W277" s="490"/>
      <c r="X277" s="490"/>
      <c r="Y277" s="490"/>
      <c r="Z277" s="490">
        <v>0</v>
      </c>
      <c r="AA277" s="490"/>
      <c r="AB277" s="493">
        <f t="shared" si="138"/>
        <v>37400000</v>
      </c>
      <c r="AC277" s="493">
        <f t="shared" si="139"/>
        <v>108373332</v>
      </c>
      <c r="AD277" s="493">
        <f t="shared" si="140"/>
        <v>108373332</v>
      </c>
      <c r="AE277" s="493">
        <f t="shared" si="141"/>
        <v>108373332</v>
      </c>
      <c r="AF277" s="493">
        <f t="shared" si="141"/>
        <v>0</v>
      </c>
      <c r="AG277" s="493">
        <f t="shared" si="141"/>
        <v>0</v>
      </c>
      <c r="AH277" s="603"/>
    </row>
    <row r="278" spans="1:34" ht="16.5" customHeight="1">
      <c r="A278" s="483"/>
      <c r="B278" s="483"/>
      <c r="C278" s="527"/>
      <c r="D278" s="527"/>
      <c r="E278" s="160" t="s">
        <v>499</v>
      </c>
      <c r="F278" s="468"/>
      <c r="G278" s="524"/>
      <c r="H278" s="492"/>
      <c r="I278" s="492"/>
      <c r="J278" s="492"/>
      <c r="K278" s="492"/>
      <c r="L278" s="492"/>
      <c r="M278" s="492"/>
      <c r="N278" s="492"/>
      <c r="O278" s="492"/>
      <c r="P278" s="492"/>
      <c r="Q278" s="492"/>
      <c r="R278" s="492"/>
      <c r="S278" s="492"/>
      <c r="T278" s="492"/>
      <c r="U278" s="492"/>
      <c r="V278" s="492"/>
      <c r="W278" s="492"/>
      <c r="X278" s="492"/>
      <c r="Y278" s="492"/>
      <c r="Z278" s="492"/>
      <c r="AA278" s="492"/>
      <c r="AB278" s="495"/>
      <c r="AC278" s="495"/>
      <c r="AD278" s="495"/>
      <c r="AE278" s="495"/>
      <c r="AF278" s="495"/>
      <c r="AG278" s="495"/>
      <c r="AH278" s="603"/>
    </row>
    <row r="279" spans="1:34" ht="33.75" customHeight="1">
      <c r="A279" s="483"/>
      <c r="B279" s="483"/>
      <c r="C279" s="158" t="s">
        <v>92</v>
      </c>
      <c r="D279" s="159"/>
      <c r="E279" s="159"/>
      <c r="F279" s="322"/>
      <c r="G279" s="156" t="s">
        <v>93</v>
      </c>
      <c r="H279" s="15">
        <f>H280+H283+H286+H289</f>
        <v>636450000</v>
      </c>
      <c r="I279" s="15">
        <f>I280+I283+I286+I289</f>
        <v>1146958980</v>
      </c>
      <c r="J279" s="15">
        <f>J280+J283+J286+J289</f>
        <v>1146958980</v>
      </c>
      <c r="K279" s="15">
        <f>K280+K283+K286+K289</f>
        <v>1146958980</v>
      </c>
      <c r="L279" s="15"/>
      <c r="M279" s="15">
        <v>0</v>
      </c>
      <c r="N279" s="15">
        <f>N280</f>
        <v>0</v>
      </c>
      <c r="O279" s="15"/>
      <c r="P279" s="15"/>
      <c r="Q279" s="15"/>
      <c r="R279" s="15"/>
      <c r="S279" s="15">
        <v>0</v>
      </c>
      <c r="T279" s="15"/>
      <c r="U279" s="15">
        <f>U280+U283</f>
        <v>0</v>
      </c>
      <c r="V279" s="15"/>
      <c r="W279" s="15"/>
      <c r="X279" s="15"/>
      <c r="Y279" s="15"/>
      <c r="Z279" s="15">
        <v>0</v>
      </c>
      <c r="AA279" s="15"/>
      <c r="AB279" s="131">
        <f aca="true" t="shared" si="144" ref="AB279:AG281">H279+N279+U279</f>
        <v>636450000</v>
      </c>
      <c r="AC279" s="131">
        <f t="shared" si="144"/>
        <v>1146958980</v>
      </c>
      <c r="AD279" s="131">
        <f t="shared" si="144"/>
        <v>1146958980</v>
      </c>
      <c r="AE279" s="131">
        <f t="shared" si="144"/>
        <v>1146958980</v>
      </c>
      <c r="AF279" s="131">
        <f t="shared" si="144"/>
        <v>0</v>
      </c>
      <c r="AG279" s="131">
        <f t="shared" si="144"/>
        <v>0</v>
      </c>
      <c r="AH279" s="603"/>
    </row>
    <row r="280" spans="1:34" ht="32.25" customHeight="1">
      <c r="A280" s="483"/>
      <c r="B280" s="483"/>
      <c r="C280" s="525"/>
      <c r="D280" s="158" t="s">
        <v>500</v>
      </c>
      <c r="E280" s="160"/>
      <c r="F280" s="31"/>
      <c r="G280" s="6" t="s">
        <v>501</v>
      </c>
      <c r="H280" s="15">
        <f>H281</f>
        <v>27500000</v>
      </c>
      <c r="I280" s="15">
        <f>I281</f>
        <v>33336666</v>
      </c>
      <c r="J280" s="15">
        <f>J281</f>
        <v>33336666</v>
      </c>
      <c r="K280" s="15">
        <f>K281</f>
        <v>33336666</v>
      </c>
      <c r="L280" s="15"/>
      <c r="M280" s="15">
        <v>0</v>
      </c>
      <c r="N280" s="15">
        <f>N281</f>
        <v>0</v>
      </c>
      <c r="O280" s="15"/>
      <c r="P280" s="15"/>
      <c r="Q280" s="15"/>
      <c r="R280" s="15"/>
      <c r="S280" s="15">
        <v>0</v>
      </c>
      <c r="T280" s="15"/>
      <c r="U280" s="15">
        <f>U281</f>
        <v>0</v>
      </c>
      <c r="V280" s="15"/>
      <c r="W280" s="15"/>
      <c r="X280" s="15"/>
      <c r="Y280" s="15"/>
      <c r="Z280" s="15">
        <v>0</v>
      </c>
      <c r="AA280" s="15"/>
      <c r="AB280" s="131">
        <f t="shared" si="144"/>
        <v>27500000</v>
      </c>
      <c r="AC280" s="131">
        <f t="shared" si="144"/>
        <v>33336666</v>
      </c>
      <c r="AD280" s="131">
        <f t="shared" si="144"/>
        <v>33336666</v>
      </c>
      <c r="AE280" s="131">
        <f t="shared" si="144"/>
        <v>33336666</v>
      </c>
      <c r="AF280" s="131">
        <f t="shared" si="144"/>
        <v>0</v>
      </c>
      <c r="AG280" s="131">
        <f t="shared" si="144"/>
        <v>0</v>
      </c>
      <c r="AH280" s="603"/>
    </row>
    <row r="281" spans="1:34" ht="19.5" customHeight="1">
      <c r="A281" s="483"/>
      <c r="B281" s="483"/>
      <c r="C281" s="526"/>
      <c r="D281" s="525"/>
      <c r="E281" s="160" t="s">
        <v>502</v>
      </c>
      <c r="F281" s="466" t="s">
        <v>920</v>
      </c>
      <c r="G281" s="488" t="s">
        <v>503</v>
      </c>
      <c r="H281" s="490">
        <v>27500000</v>
      </c>
      <c r="I281" s="490">
        <v>33336666</v>
      </c>
      <c r="J281" s="490">
        <v>33336666</v>
      </c>
      <c r="K281" s="490">
        <v>33336666</v>
      </c>
      <c r="L281" s="490"/>
      <c r="M281" s="490">
        <v>0</v>
      </c>
      <c r="N281" s="490">
        <v>0</v>
      </c>
      <c r="O281" s="490"/>
      <c r="P281" s="490"/>
      <c r="Q281" s="490"/>
      <c r="R281" s="490"/>
      <c r="S281" s="490">
        <v>0</v>
      </c>
      <c r="T281" s="490"/>
      <c r="U281" s="490"/>
      <c r="V281" s="490"/>
      <c r="W281" s="490"/>
      <c r="X281" s="490"/>
      <c r="Y281" s="490"/>
      <c r="Z281" s="490"/>
      <c r="AA281" s="490"/>
      <c r="AB281" s="493">
        <f t="shared" si="144"/>
        <v>27500000</v>
      </c>
      <c r="AC281" s="493">
        <f t="shared" si="144"/>
        <v>33336666</v>
      </c>
      <c r="AD281" s="493">
        <f t="shared" si="144"/>
        <v>33336666</v>
      </c>
      <c r="AE281" s="493">
        <f t="shared" si="144"/>
        <v>33336666</v>
      </c>
      <c r="AF281" s="493">
        <f t="shared" si="144"/>
        <v>0</v>
      </c>
      <c r="AG281" s="493">
        <f t="shared" si="144"/>
        <v>0</v>
      </c>
      <c r="AH281" s="603"/>
    </row>
    <row r="282" spans="1:34" ht="14.25" customHeight="1">
      <c r="A282" s="483"/>
      <c r="B282" s="483"/>
      <c r="C282" s="526"/>
      <c r="D282" s="527"/>
      <c r="E282" s="160" t="s">
        <v>504</v>
      </c>
      <c r="F282" s="468"/>
      <c r="G282" s="524"/>
      <c r="H282" s="492"/>
      <c r="I282" s="492"/>
      <c r="J282" s="492"/>
      <c r="K282" s="492"/>
      <c r="L282" s="492"/>
      <c r="M282" s="492"/>
      <c r="N282" s="492"/>
      <c r="O282" s="492"/>
      <c r="P282" s="492"/>
      <c r="Q282" s="492"/>
      <c r="R282" s="492"/>
      <c r="S282" s="492"/>
      <c r="T282" s="492"/>
      <c r="U282" s="492"/>
      <c r="V282" s="492"/>
      <c r="W282" s="492"/>
      <c r="X282" s="492"/>
      <c r="Y282" s="492"/>
      <c r="Z282" s="492"/>
      <c r="AA282" s="492"/>
      <c r="AB282" s="495"/>
      <c r="AC282" s="495"/>
      <c r="AD282" s="495"/>
      <c r="AE282" s="495"/>
      <c r="AF282" s="495"/>
      <c r="AG282" s="495"/>
      <c r="AH282" s="603"/>
    </row>
    <row r="283" spans="1:34" ht="28.5" customHeight="1">
      <c r="A283" s="483"/>
      <c r="B283" s="483"/>
      <c r="C283" s="526"/>
      <c r="D283" s="158" t="s">
        <v>505</v>
      </c>
      <c r="E283" s="158"/>
      <c r="F283" s="318"/>
      <c r="G283" s="164" t="s">
        <v>506</v>
      </c>
      <c r="H283" s="15">
        <f>H284+H285</f>
        <v>391250000</v>
      </c>
      <c r="I283" s="15">
        <f>I284+I285</f>
        <v>732363649</v>
      </c>
      <c r="J283" s="15">
        <f>J284+J285</f>
        <v>732363649</v>
      </c>
      <c r="K283" s="15">
        <f>K284+K285</f>
        <v>732363649</v>
      </c>
      <c r="L283" s="15"/>
      <c r="M283" s="15">
        <v>0</v>
      </c>
      <c r="N283" s="15">
        <f>N284+N285</f>
        <v>0</v>
      </c>
      <c r="O283" s="15"/>
      <c r="P283" s="15"/>
      <c r="Q283" s="15"/>
      <c r="R283" s="15"/>
      <c r="S283" s="15">
        <v>0</v>
      </c>
      <c r="T283" s="15"/>
      <c r="U283" s="15">
        <f>U284+U285</f>
        <v>0</v>
      </c>
      <c r="V283" s="15"/>
      <c r="W283" s="15"/>
      <c r="X283" s="15"/>
      <c r="Y283" s="15"/>
      <c r="Z283" s="15">
        <v>0</v>
      </c>
      <c r="AA283" s="15"/>
      <c r="AB283" s="131">
        <f aca="true" t="shared" si="145" ref="AB283:AG287">H283+N283+U283</f>
        <v>391250000</v>
      </c>
      <c r="AC283" s="131">
        <f t="shared" si="145"/>
        <v>732363649</v>
      </c>
      <c r="AD283" s="131">
        <f t="shared" si="145"/>
        <v>732363649</v>
      </c>
      <c r="AE283" s="131">
        <f t="shared" si="145"/>
        <v>732363649</v>
      </c>
      <c r="AF283" s="131">
        <f t="shared" si="145"/>
        <v>0</v>
      </c>
      <c r="AG283" s="131">
        <f t="shared" si="145"/>
        <v>0</v>
      </c>
      <c r="AH283" s="603"/>
    </row>
    <row r="284" spans="1:34" ht="25.5">
      <c r="A284" s="483"/>
      <c r="B284" s="483"/>
      <c r="C284" s="526"/>
      <c r="D284" s="525"/>
      <c r="E284" s="166" t="s">
        <v>507</v>
      </c>
      <c r="F284" s="330" t="s">
        <v>918</v>
      </c>
      <c r="G284" s="68" t="s">
        <v>508</v>
      </c>
      <c r="H284" s="67">
        <v>89300000</v>
      </c>
      <c r="I284" s="67">
        <v>150830336</v>
      </c>
      <c r="J284" s="67">
        <v>150830336</v>
      </c>
      <c r="K284" s="67">
        <v>150830336</v>
      </c>
      <c r="L284" s="67"/>
      <c r="M284" s="67">
        <v>0</v>
      </c>
      <c r="N284" s="67">
        <v>0</v>
      </c>
      <c r="O284" s="67"/>
      <c r="P284" s="67"/>
      <c r="Q284" s="67"/>
      <c r="R284" s="67"/>
      <c r="S284" s="67">
        <v>0</v>
      </c>
      <c r="T284" s="67"/>
      <c r="U284" s="67">
        <v>0</v>
      </c>
      <c r="V284" s="67"/>
      <c r="W284" s="67"/>
      <c r="X284" s="67"/>
      <c r="Y284" s="67"/>
      <c r="Z284" s="67">
        <v>0</v>
      </c>
      <c r="AA284" s="67"/>
      <c r="AB284" s="131">
        <f t="shared" si="145"/>
        <v>89300000</v>
      </c>
      <c r="AC284" s="131">
        <f t="shared" si="145"/>
        <v>150830336</v>
      </c>
      <c r="AD284" s="131">
        <f t="shared" si="145"/>
        <v>150830336</v>
      </c>
      <c r="AE284" s="131">
        <f t="shared" si="145"/>
        <v>150830336</v>
      </c>
      <c r="AF284" s="131">
        <f t="shared" si="145"/>
        <v>0</v>
      </c>
      <c r="AG284" s="131">
        <f t="shared" si="145"/>
        <v>0</v>
      </c>
      <c r="AH284" s="603"/>
    </row>
    <row r="285" spans="1:34" ht="59.25" customHeight="1">
      <c r="A285" s="483"/>
      <c r="B285" s="483"/>
      <c r="C285" s="526"/>
      <c r="D285" s="527"/>
      <c r="E285" s="160" t="s">
        <v>509</v>
      </c>
      <c r="F285" s="27" t="s">
        <v>921</v>
      </c>
      <c r="G285" s="68" t="s">
        <v>510</v>
      </c>
      <c r="H285" s="14">
        <v>301950000</v>
      </c>
      <c r="I285" s="14">
        <v>581533313</v>
      </c>
      <c r="J285" s="14">
        <v>581533313</v>
      </c>
      <c r="K285" s="14">
        <v>581533313</v>
      </c>
      <c r="L285" s="14"/>
      <c r="M285" s="14">
        <v>0</v>
      </c>
      <c r="N285" s="67">
        <v>0</v>
      </c>
      <c r="O285" s="67"/>
      <c r="P285" s="67"/>
      <c r="Q285" s="67"/>
      <c r="R285" s="14"/>
      <c r="S285" s="14">
        <v>0</v>
      </c>
      <c r="T285" s="67"/>
      <c r="U285" s="67">
        <v>0</v>
      </c>
      <c r="V285" s="67"/>
      <c r="W285" s="67"/>
      <c r="X285" s="67"/>
      <c r="Y285" s="14"/>
      <c r="Z285" s="14"/>
      <c r="AA285" s="67"/>
      <c r="AB285" s="131">
        <f t="shared" si="145"/>
        <v>301950000</v>
      </c>
      <c r="AC285" s="131">
        <f t="shared" si="145"/>
        <v>581533313</v>
      </c>
      <c r="AD285" s="131">
        <f t="shared" si="145"/>
        <v>581533313</v>
      </c>
      <c r="AE285" s="131">
        <f t="shared" si="145"/>
        <v>581533313</v>
      </c>
      <c r="AF285" s="131">
        <f t="shared" si="145"/>
        <v>0</v>
      </c>
      <c r="AG285" s="131">
        <f t="shared" si="145"/>
        <v>0</v>
      </c>
      <c r="AH285" s="603"/>
    </row>
    <row r="286" spans="1:34" ht="25.5">
      <c r="A286" s="483"/>
      <c r="B286" s="483"/>
      <c r="C286" s="526"/>
      <c r="D286" s="158" t="s">
        <v>511</v>
      </c>
      <c r="E286" s="158"/>
      <c r="F286" s="318"/>
      <c r="G286" s="164" t="s">
        <v>512</v>
      </c>
      <c r="H286" s="15">
        <f>H287</f>
        <v>29700000</v>
      </c>
      <c r="I286" s="15">
        <f>I287</f>
        <v>52830000</v>
      </c>
      <c r="J286" s="15">
        <f>J287</f>
        <v>52830000</v>
      </c>
      <c r="K286" s="15">
        <f>K287</f>
        <v>52830000</v>
      </c>
      <c r="L286" s="15"/>
      <c r="M286" s="15">
        <v>0</v>
      </c>
      <c r="N286" s="15">
        <f>N287</f>
        <v>0</v>
      </c>
      <c r="O286" s="15"/>
      <c r="P286" s="15"/>
      <c r="Q286" s="15"/>
      <c r="R286" s="15"/>
      <c r="S286" s="15">
        <v>0</v>
      </c>
      <c r="T286" s="15"/>
      <c r="U286" s="15">
        <f>U287</f>
        <v>0</v>
      </c>
      <c r="V286" s="15"/>
      <c r="W286" s="15"/>
      <c r="X286" s="15"/>
      <c r="Y286" s="15"/>
      <c r="Z286" s="15">
        <v>0</v>
      </c>
      <c r="AA286" s="15"/>
      <c r="AB286" s="131">
        <f t="shared" si="145"/>
        <v>29700000</v>
      </c>
      <c r="AC286" s="131">
        <f t="shared" si="145"/>
        <v>52830000</v>
      </c>
      <c r="AD286" s="131">
        <f t="shared" si="145"/>
        <v>52830000</v>
      </c>
      <c r="AE286" s="131">
        <f t="shared" si="145"/>
        <v>52830000</v>
      </c>
      <c r="AF286" s="131">
        <f t="shared" si="145"/>
        <v>0</v>
      </c>
      <c r="AG286" s="131">
        <f t="shared" si="145"/>
        <v>0</v>
      </c>
      <c r="AH286" s="603"/>
    </row>
    <row r="287" spans="1:34" ht="12.75" customHeight="1">
      <c r="A287" s="483"/>
      <c r="B287" s="483"/>
      <c r="C287" s="526"/>
      <c r="D287" s="525"/>
      <c r="E287" s="160" t="s">
        <v>513</v>
      </c>
      <c r="F287" s="466" t="s">
        <v>922</v>
      </c>
      <c r="G287" s="488" t="s">
        <v>514</v>
      </c>
      <c r="H287" s="490">
        <v>29700000</v>
      </c>
      <c r="I287" s="490">
        <v>52830000</v>
      </c>
      <c r="J287" s="490">
        <v>52830000</v>
      </c>
      <c r="K287" s="490">
        <v>52830000</v>
      </c>
      <c r="L287" s="490"/>
      <c r="M287" s="490">
        <v>0</v>
      </c>
      <c r="N287" s="490">
        <v>0</v>
      </c>
      <c r="O287" s="490"/>
      <c r="P287" s="490"/>
      <c r="Q287" s="490"/>
      <c r="R287" s="490"/>
      <c r="S287" s="490">
        <v>0</v>
      </c>
      <c r="T287" s="490"/>
      <c r="U287" s="490">
        <v>0</v>
      </c>
      <c r="V287" s="490"/>
      <c r="W287" s="490"/>
      <c r="X287" s="490"/>
      <c r="Y287" s="490"/>
      <c r="Z287" s="490">
        <v>0</v>
      </c>
      <c r="AA287" s="490"/>
      <c r="AB287" s="493">
        <f t="shared" si="145"/>
        <v>29700000</v>
      </c>
      <c r="AC287" s="493">
        <f t="shared" si="145"/>
        <v>52830000</v>
      </c>
      <c r="AD287" s="493">
        <f t="shared" si="145"/>
        <v>52830000</v>
      </c>
      <c r="AE287" s="493">
        <f t="shared" si="145"/>
        <v>52830000</v>
      </c>
      <c r="AF287" s="493">
        <f t="shared" si="145"/>
        <v>0</v>
      </c>
      <c r="AG287" s="493">
        <f t="shared" si="145"/>
        <v>0</v>
      </c>
      <c r="AH287" s="603"/>
    </row>
    <row r="288" spans="1:34" ht="22.5" customHeight="1">
      <c r="A288" s="483"/>
      <c r="B288" s="483"/>
      <c r="C288" s="526"/>
      <c r="D288" s="527"/>
      <c r="E288" s="160" t="s">
        <v>515</v>
      </c>
      <c r="F288" s="468"/>
      <c r="G288" s="524"/>
      <c r="H288" s="492"/>
      <c r="I288" s="492"/>
      <c r="J288" s="492"/>
      <c r="K288" s="492"/>
      <c r="L288" s="492"/>
      <c r="M288" s="492"/>
      <c r="N288" s="492"/>
      <c r="O288" s="492"/>
      <c r="P288" s="492"/>
      <c r="Q288" s="492"/>
      <c r="R288" s="492"/>
      <c r="S288" s="492"/>
      <c r="T288" s="492"/>
      <c r="U288" s="492"/>
      <c r="V288" s="492"/>
      <c r="W288" s="492"/>
      <c r="X288" s="492"/>
      <c r="Y288" s="492"/>
      <c r="Z288" s="492"/>
      <c r="AA288" s="492"/>
      <c r="AB288" s="495"/>
      <c r="AC288" s="495"/>
      <c r="AD288" s="495"/>
      <c r="AE288" s="495"/>
      <c r="AF288" s="495"/>
      <c r="AG288" s="495"/>
      <c r="AH288" s="603"/>
    </row>
    <row r="289" spans="1:34" ht="30" customHeight="1">
      <c r="A289" s="483"/>
      <c r="B289" s="483"/>
      <c r="C289" s="526"/>
      <c r="D289" s="158" t="s">
        <v>516</v>
      </c>
      <c r="E289" s="158"/>
      <c r="F289" s="318"/>
      <c r="G289" s="164" t="s">
        <v>517</v>
      </c>
      <c r="H289" s="15">
        <f>H290+H291+H293</f>
        <v>188000000</v>
      </c>
      <c r="I289" s="15">
        <f>I290+I291+I293</f>
        <v>328428665</v>
      </c>
      <c r="J289" s="15">
        <f>J290+J291+J293</f>
        <v>328428665</v>
      </c>
      <c r="K289" s="15">
        <f>K290+K291+K293</f>
        <v>328428665</v>
      </c>
      <c r="L289" s="15"/>
      <c r="M289" s="15">
        <v>0</v>
      </c>
      <c r="N289" s="15">
        <f>N290+N291+N293</f>
        <v>0</v>
      </c>
      <c r="O289" s="125"/>
      <c r="P289" s="125"/>
      <c r="Q289" s="125"/>
      <c r="R289" s="15"/>
      <c r="S289" s="15">
        <v>0</v>
      </c>
      <c r="T289" s="125"/>
      <c r="U289" s="125">
        <f>U290+U291+U293</f>
        <v>0</v>
      </c>
      <c r="V289" s="125"/>
      <c r="W289" s="125"/>
      <c r="X289" s="125"/>
      <c r="Y289" s="15"/>
      <c r="Z289" s="15">
        <v>0</v>
      </c>
      <c r="AA289" s="125"/>
      <c r="AB289" s="131">
        <f aca="true" t="shared" si="146" ref="AB289:AG291">H289+N289+U289</f>
        <v>188000000</v>
      </c>
      <c r="AC289" s="131">
        <f t="shared" si="146"/>
        <v>328428665</v>
      </c>
      <c r="AD289" s="131">
        <f t="shared" si="146"/>
        <v>328428665</v>
      </c>
      <c r="AE289" s="131">
        <f t="shared" si="146"/>
        <v>328428665</v>
      </c>
      <c r="AF289" s="131">
        <f t="shared" si="146"/>
        <v>0</v>
      </c>
      <c r="AG289" s="131">
        <f t="shared" si="146"/>
        <v>0</v>
      </c>
      <c r="AH289" s="603"/>
    </row>
    <row r="290" spans="1:34" ht="38.25">
      <c r="A290" s="483"/>
      <c r="B290" s="483"/>
      <c r="C290" s="526"/>
      <c r="D290" s="525"/>
      <c r="E290" s="160" t="s">
        <v>518</v>
      </c>
      <c r="F290" s="27" t="s">
        <v>923</v>
      </c>
      <c r="G290" s="68" t="s">
        <v>519</v>
      </c>
      <c r="H290" s="67">
        <v>43450000</v>
      </c>
      <c r="I290" s="67">
        <v>91223333</v>
      </c>
      <c r="J290" s="67">
        <v>91223333</v>
      </c>
      <c r="K290" s="67">
        <v>91223333</v>
      </c>
      <c r="L290" s="67"/>
      <c r="M290" s="67">
        <v>0</v>
      </c>
      <c r="N290" s="67">
        <v>0</v>
      </c>
      <c r="O290" s="67"/>
      <c r="P290" s="67"/>
      <c r="Q290" s="67"/>
      <c r="R290" s="67"/>
      <c r="S290" s="67">
        <v>0</v>
      </c>
      <c r="T290" s="74"/>
      <c r="U290" s="67">
        <v>0</v>
      </c>
      <c r="V290" s="67"/>
      <c r="W290" s="67"/>
      <c r="X290" s="67"/>
      <c r="Y290" s="67"/>
      <c r="Z290" s="67">
        <v>0</v>
      </c>
      <c r="AA290" s="72"/>
      <c r="AB290" s="132">
        <f t="shared" si="146"/>
        <v>43450000</v>
      </c>
      <c r="AC290" s="132">
        <f t="shared" si="146"/>
        <v>91223333</v>
      </c>
      <c r="AD290" s="132">
        <f t="shared" si="146"/>
        <v>91223333</v>
      </c>
      <c r="AE290" s="132">
        <f t="shared" si="146"/>
        <v>91223333</v>
      </c>
      <c r="AF290" s="132">
        <f t="shared" si="146"/>
        <v>0</v>
      </c>
      <c r="AG290" s="132">
        <f t="shared" si="146"/>
        <v>0</v>
      </c>
      <c r="AH290" s="603"/>
    </row>
    <row r="291" spans="1:34" s="62" customFormat="1" ht="25.5" customHeight="1">
      <c r="A291" s="483"/>
      <c r="B291" s="483"/>
      <c r="C291" s="526"/>
      <c r="D291" s="526"/>
      <c r="E291" s="160" t="s">
        <v>520</v>
      </c>
      <c r="F291" s="466" t="s">
        <v>924</v>
      </c>
      <c r="G291" s="488" t="s">
        <v>521</v>
      </c>
      <c r="H291" s="490">
        <v>44550000</v>
      </c>
      <c r="I291" s="490">
        <v>147863332</v>
      </c>
      <c r="J291" s="490">
        <v>147863332</v>
      </c>
      <c r="K291" s="490">
        <v>147863332</v>
      </c>
      <c r="L291" s="490"/>
      <c r="M291" s="490">
        <v>0</v>
      </c>
      <c r="N291" s="490">
        <v>0</v>
      </c>
      <c r="O291" s="490"/>
      <c r="P291" s="490"/>
      <c r="Q291" s="490"/>
      <c r="R291" s="490"/>
      <c r="S291" s="490">
        <v>0</v>
      </c>
      <c r="T291" s="490"/>
      <c r="U291" s="490">
        <v>0</v>
      </c>
      <c r="V291" s="490"/>
      <c r="W291" s="490"/>
      <c r="X291" s="490"/>
      <c r="Y291" s="490"/>
      <c r="Z291" s="490"/>
      <c r="AA291" s="490"/>
      <c r="AB291" s="493">
        <f t="shared" si="146"/>
        <v>44550000</v>
      </c>
      <c r="AC291" s="493">
        <f t="shared" si="146"/>
        <v>147863332</v>
      </c>
      <c r="AD291" s="493">
        <f t="shared" si="146"/>
        <v>147863332</v>
      </c>
      <c r="AE291" s="493">
        <f t="shared" si="146"/>
        <v>147863332</v>
      </c>
      <c r="AF291" s="493">
        <f t="shared" si="146"/>
        <v>0</v>
      </c>
      <c r="AG291" s="493">
        <f t="shared" si="146"/>
        <v>0</v>
      </c>
      <c r="AH291" s="603"/>
    </row>
    <row r="292" spans="1:34" s="62" customFormat="1" ht="18.75" customHeight="1">
      <c r="A292" s="483"/>
      <c r="B292" s="483"/>
      <c r="C292" s="526"/>
      <c r="D292" s="526"/>
      <c r="E292" s="160" t="s">
        <v>522</v>
      </c>
      <c r="F292" s="468"/>
      <c r="G292" s="524"/>
      <c r="H292" s="492"/>
      <c r="I292" s="492"/>
      <c r="J292" s="492"/>
      <c r="K292" s="492"/>
      <c r="L292" s="492"/>
      <c r="M292" s="492"/>
      <c r="N292" s="492"/>
      <c r="O292" s="492"/>
      <c r="P292" s="492"/>
      <c r="Q292" s="492"/>
      <c r="R292" s="492"/>
      <c r="S292" s="492"/>
      <c r="T292" s="492"/>
      <c r="U292" s="492"/>
      <c r="V292" s="492"/>
      <c r="W292" s="492"/>
      <c r="X292" s="492"/>
      <c r="Y292" s="492"/>
      <c r="Z292" s="492"/>
      <c r="AA292" s="492"/>
      <c r="AB292" s="495"/>
      <c r="AC292" s="495"/>
      <c r="AD292" s="495"/>
      <c r="AE292" s="495"/>
      <c r="AF292" s="495"/>
      <c r="AG292" s="495"/>
      <c r="AH292" s="603"/>
    </row>
    <row r="293" spans="1:34" ht="26.25" thickBot="1">
      <c r="A293" s="483"/>
      <c r="B293" s="483"/>
      <c r="C293" s="526"/>
      <c r="D293" s="526"/>
      <c r="E293" s="215" t="s">
        <v>523</v>
      </c>
      <c r="F293" s="330" t="s">
        <v>925</v>
      </c>
      <c r="G293" s="218" t="s">
        <v>524</v>
      </c>
      <c r="H293" s="208">
        <v>100000000</v>
      </c>
      <c r="I293" s="208">
        <v>89342000</v>
      </c>
      <c r="J293" s="208">
        <v>89342000</v>
      </c>
      <c r="K293" s="208">
        <v>89342000</v>
      </c>
      <c r="L293" s="391"/>
      <c r="M293" s="391">
        <v>0</v>
      </c>
      <c r="N293" s="208">
        <v>0</v>
      </c>
      <c r="O293" s="208"/>
      <c r="P293" s="208"/>
      <c r="Q293" s="208"/>
      <c r="R293" s="391"/>
      <c r="S293" s="391">
        <v>0</v>
      </c>
      <c r="T293" s="208"/>
      <c r="U293" s="208">
        <v>0</v>
      </c>
      <c r="V293" s="208"/>
      <c r="W293" s="208"/>
      <c r="X293" s="208"/>
      <c r="Y293" s="391"/>
      <c r="Z293" s="391">
        <v>0</v>
      </c>
      <c r="AA293" s="208"/>
      <c r="AB293" s="138">
        <f aca="true" t="shared" si="147" ref="AB293:AG293">H293+N293+U293</f>
        <v>100000000</v>
      </c>
      <c r="AC293" s="138">
        <f t="shared" si="147"/>
        <v>89342000</v>
      </c>
      <c r="AD293" s="138">
        <f t="shared" si="147"/>
        <v>89342000</v>
      </c>
      <c r="AE293" s="138">
        <f t="shared" si="147"/>
        <v>89342000</v>
      </c>
      <c r="AF293" s="138">
        <f t="shared" si="147"/>
        <v>0</v>
      </c>
      <c r="AG293" s="138">
        <f t="shared" si="147"/>
        <v>0</v>
      </c>
      <c r="AH293" s="603"/>
    </row>
    <row r="294" spans="1:37" ht="13.5" customHeight="1" thickBot="1">
      <c r="A294" s="487" t="s">
        <v>104</v>
      </c>
      <c r="B294" s="487"/>
      <c r="C294" s="487"/>
      <c r="D294" s="487"/>
      <c r="E294" s="487"/>
      <c r="F294" s="487"/>
      <c r="G294" s="487"/>
      <c r="H294" s="236">
        <f>H295</f>
        <v>3433407500</v>
      </c>
      <c r="I294" s="236">
        <f aca="true" t="shared" si="148" ref="I294:K295">I295</f>
        <v>4757058089.86</v>
      </c>
      <c r="J294" s="236">
        <f t="shared" si="148"/>
        <v>4757016160.08</v>
      </c>
      <c r="K294" s="236">
        <f t="shared" si="148"/>
        <v>4754694446.99</v>
      </c>
      <c r="L294" s="236">
        <f aca="true" t="shared" si="149" ref="L294:L299">J294-K294</f>
        <v>2321713.0900001526</v>
      </c>
      <c r="M294" s="236">
        <v>0</v>
      </c>
      <c r="N294" s="236">
        <f>N295</f>
        <v>2598403873</v>
      </c>
      <c r="O294" s="236">
        <f aca="true" t="shared" si="150" ref="O294:S295">O295</f>
        <v>54305620907.72</v>
      </c>
      <c r="P294" s="236">
        <f t="shared" si="150"/>
        <v>53973527626.81</v>
      </c>
      <c r="Q294" s="236">
        <f t="shared" si="150"/>
        <v>41102875080.31</v>
      </c>
      <c r="R294" s="236">
        <f aca="true" t="shared" si="151" ref="R294:R299">P294-Q294</f>
        <v>12870652546.5</v>
      </c>
      <c r="S294" s="236">
        <f t="shared" si="150"/>
        <v>491138941</v>
      </c>
      <c r="T294" s="236"/>
      <c r="U294" s="236">
        <f>U295</f>
        <v>1000000000</v>
      </c>
      <c r="V294" s="236">
        <f aca="true" t="shared" si="152" ref="V294:X295">V295</f>
        <v>1045413881.11</v>
      </c>
      <c r="W294" s="236">
        <f t="shared" si="152"/>
        <v>938786647</v>
      </c>
      <c r="X294" s="236">
        <f t="shared" si="152"/>
        <v>938786647</v>
      </c>
      <c r="Y294" s="236">
        <f>W294-X294</f>
        <v>0</v>
      </c>
      <c r="Z294" s="236">
        <v>0</v>
      </c>
      <c r="AA294" s="239"/>
      <c r="AB294" s="282">
        <f aca="true" t="shared" si="153" ref="AB294:AB299">H294+N294+U294</f>
        <v>7031811373</v>
      </c>
      <c r="AC294" s="679">
        <f aca="true" t="shared" si="154" ref="AC294:AG299">I294+O294+V294</f>
        <v>60108092878.69</v>
      </c>
      <c r="AD294" s="679">
        <f t="shared" si="154"/>
        <v>59669330433.89</v>
      </c>
      <c r="AE294" s="679">
        <f t="shared" si="154"/>
        <v>46796356174.299995</v>
      </c>
      <c r="AF294" s="282">
        <f t="shared" si="154"/>
        <v>12872974259.59</v>
      </c>
      <c r="AG294" s="282">
        <f t="shared" si="154"/>
        <v>491138941</v>
      </c>
      <c r="AH294" s="602">
        <v>11</v>
      </c>
      <c r="AI294" s="418">
        <v>60108092878.69</v>
      </c>
      <c r="AJ294" s="418">
        <v>59669330433.89</v>
      </c>
      <c r="AK294" s="421"/>
    </row>
    <row r="295" spans="1:37" ht="12.75">
      <c r="A295" s="214">
        <v>3</v>
      </c>
      <c r="B295" s="214"/>
      <c r="C295" s="217"/>
      <c r="D295" s="179"/>
      <c r="E295" s="217"/>
      <c r="F295" s="318"/>
      <c r="G295" s="164" t="s">
        <v>95</v>
      </c>
      <c r="H295" s="212">
        <f>H296</f>
        <v>3433407500</v>
      </c>
      <c r="I295" s="212">
        <f t="shared" si="148"/>
        <v>4757058089.86</v>
      </c>
      <c r="J295" s="212">
        <f t="shared" si="148"/>
        <v>4757016160.08</v>
      </c>
      <c r="K295" s="212">
        <f t="shared" si="148"/>
        <v>4754694446.99</v>
      </c>
      <c r="L295" s="396">
        <f t="shared" si="149"/>
        <v>2321713.0900001526</v>
      </c>
      <c r="M295" s="396">
        <v>0</v>
      </c>
      <c r="N295" s="212">
        <f>N296</f>
        <v>2598403873</v>
      </c>
      <c r="O295" s="212">
        <f t="shared" si="150"/>
        <v>54305620907.72</v>
      </c>
      <c r="P295" s="212">
        <f t="shared" si="150"/>
        <v>53973527626.81</v>
      </c>
      <c r="Q295" s="212">
        <f t="shared" si="150"/>
        <v>41102875080.31</v>
      </c>
      <c r="R295" s="396">
        <f t="shared" si="151"/>
        <v>12870652546.5</v>
      </c>
      <c r="S295" s="396">
        <f t="shared" si="150"/>
        <v>491138941</v>
      </c>
      <c r="T295" s="212"/>
      <c r="U295" s="212">
        <f>U296</f>
        <v>1000000000</v>
      </c>
      <c r="V295" s="212">
        <f t="shared" si="152"/>
        <v>1045413881.11</v>
      </c>
      <c r="W295" s="212">
        <f t="shared" si="152"/>
        <v>938786647</v>
      </c>
      <c r="X295" s="212">
        <f t="shared" si="152"/>
        <v>938786647</v>
      </c>
      <c r="Y295" s="396">
        <f>W295-X295</f>
        <v>0</v>
      </c>
      <c r="Z295" s="396">
        <v>0</v>
      </c>
      <c r="AA295" s="214"/>
      <c r="AB295" s="130">
        <f t="shared" si="153"/>
        <v>7031811373</v>
      </c>
      <c r="AC295" s="130">
        <f t="shared" si="154"/>
        <v>60108092878.69</v>
      </c>
      <c r="AD295" s="130">
        <f t="shared" si="154"/>
        <v>59669330433.89</v>
      </c>
      <c r="AE295" s="130">
        <f t="shared" si="154"/>
        <v>46796356174.299995</v>
      </c>
      <c r="AF295" s="130">
        <f t="shared" si="154"/>
        <v>12872974259.59</v>
      </c>
      <c r="AG295" s="130">
        <f t="shared" si="154"/>
        <v>491138941</v>
      </c>
      <c r="AH295" s="603"/>
      <c r="AI295" s="13"/>
      <c r="AJ295" s="13"/>
      <c r="AK295" s="13"/>
    </row>
    <row r="296" spans="1:36" ht="40.5" customHeight="1">
      <c r="A296" s="482"/>
      <c r="B296" s="158" t="s">
        <v>96</v>
      </c>
      <c r="C296" s="2"/>
      <c r="D296" s="158"/>
      <c r="E296" s="47"/>
      <c r="F296" s="332"/>
      <c r="G296" s="156" t="s">
        <v>97</v>
      </c>
      <c r="H296" s="15">
        <f aca="true" t="shared" si="155" ref="H296:X296">H297+H306+H324</f>
        <v>3433407500</v>
      </c>
      <c r="I296" s="15">
        <f t="shared" si="155"/>
        <v>4757058089.86</v>
      </c>
      <c r="J296" s="15">
        <f t="shared" si="155"/>
        <v>4757016160.08</v>
      </c>
      <c r="K296" s="15">
        <f t="shared" si="155"/>
        <v>4754694446.99</v>
      </c>
      <c r="L296" s="15">
        <f t="shared" si="149"/>
        <v>2321713.0900001526</v>
      </c>
      <c r="M296" s="15">
        <v>0</v>
      </c>
      <c r="N296" s="15">
        <f t="shared" si="155"/>
        <v>2598403873</v>
      </c>
      <c r="O296" s="15">
        <f t="shared" si="155"/>
        <v>54305620907.72</v>
      </c>
      <c r="P296" s="15">
        <f t="shared" si="155"/>
        <v>53973527626.81</v>
      </c>
      <c r="Q296" s="15">
        <f t="shared" si="155"/>
        <v>41102875080.31</v>
      </c>
      <c r="R296" s="15">
        <f t="shared" si="151"/>
        <v>12870652546.5</v>
      </c>
      <c r="S296" s="15">
        <f>S297+S306+S324</f>
        <v>491138941</v>
      </c>
      <c r="T296" s="15">
        <f t="shared" si="155"/>
        <v>0</v>
      </c>
      <c r="U296" s="15">
        <f t="shared" si="155"/>
        <v>1000000000</v>
      </c>
      <c r="V296" s="15">
        <f t="shared" si="155"/>
        <v>1045413881.11</v>
      </c>
      <c r="W296" s="15">
        <f t="shared" si="155"/>
        <v>938786647</v>
      </c>
      <c r="X296" s="15">
        <f t="shared" si="155"/>
        <v>938786647</v>
      </c>
      <c r="Y296" s="15"/>
      <c r="Z296" s="15">
        <v>0</v>
      </c>
      <c r="AA296" s="28"/>
      <c r="AB296" s="131">
        <f t="shared" si="153"/>
        <v>7031811373</v>
      </c>
      <c r="AC296" s="131">
        <f t="shared" si="154"/>
        <v>60108092878.69</v>
      </c>
      <c r="AD296" s="131">
        <f t="shared" si="154"/>
        <v>59669330433.89</v>
      </c>
      <c r="AE296" s="131">
        <f t="shared" si="154"/>
        <v>46796356174.299995</v>
      </c>
      <c r="AF296" s="131">
        <f t="shared" si="154"/>
        <v>12872974259.59</v>
      </c>
      <c r="AG296" s="131">
        <f t="shared" si="154"/>
        <v>491138941</v>
      </c>
      <c r="AH296" s="603"/>
      <c r="AI296" s="62"/>
      <c r="AJ296" s="62"/>
    </row>
    <row r="297" spans="1:34" ht="39.75" customHeight="1">
      <c r="A297" s="483"/>
      <c r="B297" s="482"/>
      <c r="C297" s="158" t="s">
        <v>98</v>
      </c>
      <c r="D297" s="2"/>
      <c r="E297" s="159"/>
      <c r="F297" s="322"/>
      <c r="G297" s="156" t="s">
        <v>99</v>
      </c>
      <c r="H297" s="15">
        <f>H298</f>
        <v>664600000</v>
      </c>
      <c r="I297" s="15">
        <f aca="true" t="shared" si="156" ref="I297:K298">I298</f>
        <v>1377662893.81</v>
      </c>
      <c r="J297" s="15">
        <f t="shared" si="156"/>
        <v>1377662893.81</v>
      </c>
      <c r="K297" s="15">
        <f t="shared" si="156"/>
        <v>1377662893.81</v>
      </c>
      <c r="L297" s="15">
        <f t="shared" si="149"/>
        <v>0</v>
      </c>
      <c r="M297" s="15">
        <v>0</v>
      </c>
      <c r="N297" s="15">
        <f>N298</f>
        <v>283403873</v>
      </c>
      <c r="O297" s="15">
        <f aca="true" t="shared" si="157" ref="O297:S298">O298</f>
        <v>21219973344.02</v>
      </c>
      <c r="P297" s="15">
        <f t="shared" si="157"/>
        <v>21154435942.4</v>
      </c>
      <c r="Q297" s="15">
        <f t="shared" si="157"/>
        <v>13267767531.41</v>
      </c>
      <c r="R297" s="15">
        <f t="shared" si="151"/>
        <v>7886668410.990002</v>
      </c>
      <c r="S297" s="15">
        <f t="shared" si="157"/>
        <v>0</v>
      </c>
      <c r="T297" s="15"/>
      <c r="U297" s="15">
        <f>U298</f>
        <v>0</v>
      </c>
      <c r="V297" s="15">
        <f aca="true" t="shared" si="158" ref="V297:X298">V298</f>
        <v>0</v>
      </c>
      <c r="W297" s="15">
        <f t="shared" si="158"/>
        <v>0</v>
      </c>
      <c r="X297" s="15">
        <f t="shared" si="158"/>
        <v>0</v>
      </c>
      <c r="Y297" s="15"/>
      <c r="Z297" s="15">
        <v>0</v>
      </c>
      <c r="AA297" s="28"/>
      <c r="AB297" s="131">
        <f t="shared" si="153"/>
        <v>948003873</v>
      </c>
      <c r="AC297" s="131">
        <f t="shared" si="154"/>
        <v>22597636237.83</v>
      </c>
      <c r="AD297" s="131">
        <f t="shared" si="154"/>
        <v>22532098836.210003</v>
      </c>
      <c r="AE297" s="131">
        <f t="shared" si="154"/>
        <v>14645430425.22</v>
      </c>
      <c r="AF297" s="131">
        <f t="shared" si="154"/>
        <v>7886668410.990002</v>
      </c>
      <c r="AG297" s="15">
        <v>0</v>
      </c>
      <c r="AH297" s="603"/>
    </row>
    <row r="298" spans="1:37" ht="25.5">
      <c r="A298" s="483"/>
      <c r="B298" s="483"/>
      <c r="C298" s="553"/>
      <c r="D298" s="158" t="s">
        <v>525</v>
      </c>
      <c r="E298" s="158"/>
      <c r="F298" s="322"/>
      <c r="G298" s="156" t="s">
        <v>526</v>
      </c>
      <c r="H298" s="15">
        <f>H299</f>
        <v>664600000</v>
      </c>
      <c r="I298" s="15">
        <f t="shared" si="156"/>
        <v>1377662893.81</v>
      </c>
      <c r="J298" s="15">
        <f t="shared" si="156"/>
        <v>1377662893.81</v>
      </c>
      <c r="K298" s="15">
        <f t="shared" si="156"/>
        <v>1377662893.81</v>
      </c>
      <c r="L298" s="15">
        <f t="shared" si="149"/>
        <v>0</v>
      </c>
      <c r="M298" s="15">
        <v>0</v>
      </c>
      <c r="N298" s="15">
        <f>N299</f>
        <v>283403873</v>
      </c>
      <c r="O298" s="15">
        <f t="shared" si="157"/>
        <v>21219973344.02</v>
      </c>
      <c r="P298" s="15">
        <f t="shared" si="157"/>
        <v>21154435942.4</v>
      </c>
      <c r="Q298" s="15">
        <f t="shared" si="157"/>
        <v>13267767531.41</v>
      </c>
      <c r="R298" s="15">
        <f t="shared" si="151"/>
        <v>7886668410.990002</v>
      </c>
      <c r="S298" s="15">
        <f t="shared" si="157"/>
        <v>0</v>
      </c>
      <c r="T298" s="15"/>
      <c r="U298" s="15">
        <f>U299</f>
        <v>0</v>
      </c>
      <c r="V298" s="15">
        <f t="shared" si="158"/>
        <v>0</v>
      </c>
      <c r="W298" s="15">
        <f t="shared" si="158"/>
        <v>0</v>
      </c>
      <c r="X298" s="15">
        <f t="shared" si="158"/>
        <v>0</v>
      </c>
      <c r="Y298" s="15"/>
      <c r="Z298" s="15"/>
      <c r="AA298" s="28"/>
      <c r="AB298" s="131">
        <f t="shared" si="153"/>
        <v>948003873</v>
      </c>
      <c r="AC298" s="131">
        <f t="shared" si="154"/>
        <v>22597636237.83</v>
      </c>
      <c r="AD298" s="131">
        <f t="shared" si="154"/>
        <v>22532098836.210003</v>
      </c>
      <c r="AE298" s="131">
        <f t="shared" si="154"/>
        <v>14645430425.22</v>
      </c>
      <c r="AF298" s="131">
        <f t="shared" si="154"/>
        <v>7886668410.990002</v>
      </c>
      <c r="AG298" s="15"/>
      <c r="AH298" s="603"/>
      <c r="AK298" s="1" t="s">
        <v>1114</v>
      </c>
    </row>
    <row r="299" spans="1:34" ht="12.75">
      <c r="A299" s="483"/>
      <c r="B299" s="483"/>
      <c r="C299" s="554"/>
      <c r="D299" s="525"/>
      <c r="E299" s="160" t="s">
        <v>527</v>
      </c>
      <c r="F299" s="466" t="s">
        <v>926</v>
      </c>
      <c r="G299" s="488" t="s">
        <v>528</v>
      </c>
      <c r="H299" s="490">
        <v>664600000</v>
      </c>
      <c r="I299" s="490">
        <v>1377662893.81</v>
      </c>
      <c r="J299" s="490">
        <v>1377662893.81</v>
      </c>
      <c r="K299" s="490">
        <v>1377662893.81</v>
      </c>
      <c r="L299" s="490">
        <f t="shared" si="149"/>
        <v>0</v>
      </c>
      <c r="M299" s="490">
        <v>0</v>
      </c>
      <c r="N299" s="490">
        <v>283403873</v>
      </c>
      <c r="O299" s="490">
        <v>21219973344.02</v>
      </c>
      <c r="P299" s="490">
        <v>21154435942.4</v>
      </c>
      <c r="Q299" s="490">
        <v>13267767531.41</v>
      </c>
      <c r="R299" s="490">
        <f t="shared" si="151"/>
        <v>7886668410.990002</v>
      </c>
      <c r="S299" s="490">
        <v>0</v>
      </c>
      <c r="T299" s="490" t="s">
        <v>1062</v>
      </c>
      <c r="U299" s="490">
        <v>0</v>
      </c>
      <c r="V299" s="490"/>
      <c r="W299" s="490"/>
      <c r="X299" s="490"/>
      <c r="Y299" s="490"/>
      <c r="Z299" s="490">
        <v>0</v>
      </c>
      <c r="AA299" s="490"/>
      <c r="AB299" s="493">
        <f t="shared" si="153"/>
        <v>948003873</v>
      </c>
      <c r="AC299" s="493">
        <f t="shared" si="154"/>
        <v>22597636237.83</v>
      </c>
      <c r="AD299" s="493">
        <f t="shared" si="154"/>
        <v>22532098836.210003</v>
      </c>
      <c r="AE299" s="493">
        <f t="shared" si="154"/>
        <v>14645430425.22</v>
      </c>
      <c r="AF299" s="493">
        <f t="shared" si="154"/>
        <v>7886668410.990002</v>
      </c>
      <c r="AG299" s="490">
        <v>0</v>
      </c>
      <c r="AH299" s="603"/>
    </row>
    <row r="300" spans="1:34" ht="12.75">
      <c r="A300" s="483"/>
      <c r="B300" s="483"/>
      <c r="C300" s="554"/>
      <c r="D300" s="526"/>
      <c r="E300" s="160" t="s">
        <v>529</v>
      </c>
      <c r="F300" s="467"/>
      <c r="G300" s="489"/>
      <c r="H300" s="491"/>
      <c r="I300" s="491"/>
      <c r="J300" s="491"/>
      <c r="K300" s="491"/>
      <c r="L300" s="491"/>
      <c r="M300" s="491"/>
      <c r="N300" s="491"/>
      <c r="O300" s="491"/>
      <c r="P300" s="491"/>
      <c r="Q300" s="491"/>
      <c r="R300" s="491"/>
      <c r="S300" s="491"/>
      <c r="T300" s="491"/>
      <c r="U300" s="491"/>
      <c r="V300" s="491"/>
      <c r="W300" s="491"/>
      <c r="X300" s="491"/>
      <c r="Y300" s="491"/>
      <c r="Z300" s="491"/>
      <c r="AA300" s="491"/>
      <c r="AB300" s="494"/>
      <c r="AC300" s="494"/>
      <c r="AD300" s="494"/>
      <c r="AE300" s="494"/>
      <c r="AF300" s="494"/>
      <c r="AG300" s="491"/>
      <c r="AH300" s="603"/>
    </row>
    <row r="301" spans="1:34" ht="12.75">
      <c r="A301" s="483"/>
      <c r="B301" s="483"/>
      <c r="C301" s="554"/>
      <c r="D301" s="526"/>
      <c r="E301" s="160" t="s">
        <v>530</v>
      </c>
      <c r="F301" s="467"/>
      <c r="G301" s="489"/>
      <c r="H301" s="491"/>
      <c r="I301" s="491"/>
      <c r="J301" s="491"/>
      <c r="K301" s="491"/>
      <c r="L301" s="491"/>
      <c r="M301" s="491"/>
      <c r="N301" s="491"/>
      <c r="O301" s="491"/>
      <c r="P301" s="491"/>
      <c r="Q301" s="491"/>
      <c r="R301" s="491"/>
      <c r="S301" s="491"/>
      <c r="T301" s="491"/>
      <c r="U301" s="491"/>
      <c r="V301" s="491"/>
      <c r="W301" s="491"/>
      <c r="X301" s="491"/>
      <c r="Y301" s="491"/>
      <c r="Z301" s="491"/>
      <c r="AA301" s="491"/>
      <c r="AB301" s="494"/>
      <c r="AC301" s="494"/>
      <c r="AD301" s="494"/>
      <c r="AE301" s="494"/>
      <c r="AF301" s="494"/>
      <c r="AG301" s="491"/>
      <c r="AH301" s="603"/>
    </row>
    <row r="302" spans="1:34" ht="12.75">
      <c r="A302" s="483"/>
      <c r="B302" s="483"/>
      <c r="C302" s="554"/>
      <c r="D302" s="526"/>
      <c r="E302" s="160" t="s">
        <v>531</v>
      </c>
      <c r="F302" s="467"/>
      <c r="G302" s="489"/>
      <c r="H302" s="491"/>
      <c r="I302" s="491"/>
      <c r="J302" s="491"/>
      <c r="K302" s="491"/>
      <c r="L302" s="491"/>
      <c r="M302" s="491"/>
      <c r="N302" s="491"/>
      <c r="O302" s="491"/>
      <c r="P302" s="491"/>
      <c r="Q302" s="491"/>
      <c r="R302" s="491"/>
      <c r="S302" s="491"/>
      <c r="T302" s="491"/>
      <c r="U302" s="491"/>
      <c r="V302" s="491"/>
      <c r="W302" s="491"/>
      <c r="X302" s="491"/>
      <c r="Y302" s="491"/>
      <c r="Z302" s="491"/>
      <c r="AA302" s="491"/>
      <c r="AB302" s="494"/>
      <c r="AC302" s="494"/>
      <c r="AD302" s="494"/>
      <c r="AE302" s="494"/>
      <c r="AF302" s="494"/>
      <c r="AG302" s="491"/>
      <c r="AH302" s="603"/>
    </row>
    <row r="303" spans="1:34" ht="12.75">
      <c r="A303" s="483"/>
      <c r="B303" s="483"/>
      <c r="C303" s="554"/>
      <c r="D303" s="526"/>
      <c r="E303" s="160" t="s">
        <v>1038</v>
      </c>
      <c r="F303" s="467"/>
      <c r="G303" s="489"/>
      <c r="H303" s="491"/>
      <c r="I303" s="491"/>
      <c r="J303" s="491"/>
      <c r="K303" s="491"/>
      <c r="L303" s="491"/>
      <c r="M303" s="491"/>
      <c r="N303" s="491"/>
      <c r="O303" s="491"/>
      <c r="P303" s="491"/>
      <c r="Q303" s="491"/>
      <c r="R303" s="491"/>
      <c r="S303" s="491"/>
      <c r="T303" s="491"/>
      <c r="U303" s="491"/>
      <c r="V303" s="491"/>
      <c r="W303" s="491"/>
      <c r="X303" s="491"/>
      <c r="Y303" s="491"/>
      <c r="Z303" s="491"/>
      <c r="AA303" s="491"/>
      <c r="AB303" s="494"/>
      <c r="AC303" s="494"/>
      <c r="AD303" s="494"/>
      <c r="AE303" s="494"/>
      <c r="AF303" s="494"/>
      <c r="AG303" s="491"/>
      <c r="AH303" s="603"/>
    </row>
    <row r="304" spans="1:34" ht="12.75">
      <c r="A304" s="483"/>
      <c r="B304" s="483"/>
      <c r="C304" s="554"/>
      <c r="D304" s="526"/>
      <c r="E304" s="160" t="s">
        <v>532</v>
      </c>
      <c r="F304" s="467"/>
      <c r="G304" s="489"/>
      <c r="H304" s="491"/>
      <c r="I304" s="491"/>
      <c r="J304" s="491"/>
      <c r="K304" s="491"/>
      <c r="L304" s="491"/>
      <c r="M304" s="491"/>
      <c r="N304" s="491"/>
      <c r="O304" s="491"/>
      <c r="P304" s="491"/>
      <c r="Q304" s="491"/>
      <c r="R304" s="491"/>
      <c r="S304" s="491"/>
      <c r="T304" s="491"/>
      <c r="U304" s="491"/>
      <c r="V304" s="491"/>
      <c r="W304" s="491"/>
      <c r="X304" s="491"/>
      <c r="Y304" s="491"/>
      <c r="Z304" s="491"/>
      <c r="AA304" s="491"/>
      <c r="AB304" s="494"/>
      <c r="AC304" s="494"/>
      <c r="AD304" s="494"/>
      <c r="AE304" s="494"/>
      <c r="AF304" s="494"/>
      <c r="AG304" s="491"/>
      <c r="AH304" s="603"/>
    </row>
    <row r="305" spans="1:34" ht="12.75">
      <c r="A305" s="483"/>
      <c r="B305" s="483"/>
      <c r="C305" s="555"/>
      <c r="D305" s="527"/>
      <c r="E305" s="160" t="s">
        <v>533</v>
      </c>
      <c r="F305" s="468"/>
      <c r="G305" s="524"/>
      <c r="H305" s="492"/>
      <c r="I305" s="492"/>
      <c r="J305" s="492"/>
      <c r="K305" s="492"/>
      <c r="L305" s="492"/>
      <c r="M305" s="492"/>
      <c r="N305" s="492"/>
      <c r="O305" s="492"/>
      <c r="P305" s="492"/>
      <c r="Q305" s="492"/>
      <c r="R305" s="492"/>
      <c r="S305" s="492"/>
      <c r="T305" s="492"/>
      <c r="U305" s="492"/>
      <c r="V305" s="492"/>
      <c r="W305" s="492"/>
      <c r="X305" s="492"/>
      <c r="Y305" s="492"/>
      <c r="Z305" s="492"/>
      <c r="AA305" s="492"/>
      <c r="AB305" s="495"/>
      <c r="AC305" s="495"/>
      <c r="AD305" s="495"/>
      <c r="AE305" s="495"/>
      <c r="AF305" s="495"/>
      <c r="AG305" s="492"/>
      <c r="AH305" s="603"/>
    </row>
    <row r="306" spans="1:34" ht="32.25" customHeight="1">
      <c r="A306" s="483"/>
      <c r="B306" s="483"/>
      <c r="C306" s="158" t="s">
        <v>100</v>
      </c>
      <c r="D306" s="159"/>
      <c r="E306" s="159"/>
      <c r="F306" s="322"/>
      <c r="G306" s="156" t="s">
        <v>101</v>
      </c>
      <c r="H306" s="15">
        <f aca="true" t="shared" si="159" ref="H306:Q306">H307+H309+H313+H320+H322</f>
        <v>1637107500</v>
      </c>
      <c r="I306" s="15">
        <f t="shared" si="159"/>
        <v>2137107500</v>
      </c>
      <c r="J306" s="15">
        <f t="shared" si="159"/>
        <v>2137107500</v>
      </c>
      <c r="K306" s="15">
        <f t="shared" si="159"/>
        <v>2137107500</v>
      </c>
      <c r="L306" s="15">
        <f>J306-K306</f>
        <v>0</v>
      </c>
      <c r="M306" s="15">
        <v>0</v>
      </c>
      <c r="N306" s="15">
        <f t="shared" si="159"/>
        <v>0</v>
      </c>
      <c r="O306" s="15">
        <f t="shared" si="159"/>
        <v>14658059633</v>
      </c>
      <c r="P306" s="15">
        <f t="shared" si="159"/>
        <v>14658059633</v>
      </c>
      <c r="Q306" s="15">
        <f t="shared" si="159"/>
        <v>14658059633</v>
      </c>
      <c r="R306" s="15">
        <f>P306-Q306</f>
        <v>0</v>
      </c>
      <c r="S306" s="15">
        <f>S307+S309+S313+S320+S322</f>
        <v>0</v>
      </c>
      <c r="T306" s="15"/>
      <c r="U306" s="15">
        <f>U307+U309+U313+U320+U322</f>
        <v>1000000000</v>
      </c>
      <c r="V306" s="15">
        <f>V307+V309+V313+V320+V322+V334</f>
        <v>1045413881.11</v>
      </c>
      <c r="W306" s="15">
        <f>W307+W309+W313+W320+W322</f>
        <v>938786647</v>
      </c>
      <c r="X306" s="15">
        <f>X307+X309+X313+X320+X322</f>
        <v>938786647</v>
      </c>
      <c r="Y306" s="15"/>
      <c r="Z306" s="15">
        <v>0</v>
      </c>
      <c r="AA306" s="50"/>
      <c r="AB306" s="131">
        <f aca="true" t="shared" si="160" ref="AB306:AE310">H306+N306+U306</f>
        <v>2637107500</v>
      </c>
      <c r="AC306" s="131">
        <f t="shared" si="160"/>
        <v>17840581014.11</v>
      </c>
      <c r="AD306" s="131">
        <f t="shared" si="160"/>
        <v>17733953780</v>
      </c>
      <c r="AE306" s="131">
        <f t="shared" si="160"/>
        <v>17733953780</v>
      </c>
      <c r="AF306" s="15">
        <v>0</v>
      </c>
      <c r="AG306" s="15">
        <v>0</v>
      </c>
      <c r="AH306" s="603"/>
    </row>
    <row r="307" spans="1:34" ht="33" customHeight="1">
      <c r="A307" s="483"/>
      <c r="B307" s="483"/>
      <c r="C307" s="525"/>
      <c r="D307" s="158" t="s">
        <v>534</v>
      </c>
      <c r="E307" s="158"/>
      <c r="F307" s="322"/>
      <c r="G307" s="156" t="s">
        <v>535</v>
      </c>
      <c r="H307" s="15">
        <f aca="true" t="shared" si="161" ref="H307:Q307">H308</f>
        <v>957162500</v>
      </c>
      <c r="I307" s="15">
        <f t="shared" si="161"/>
        <v>957162500</v>
      </c>
      <c r="J307" s="15">
        <f t="shared" si="161"/>
        <v>957162500</v>
      </c>
      <c r="K307" s="15">
        <f t="shared" si="161"/>
        <v>957162500</v>
      </c>
      <c r="L307" s="15">
        <f>J307-K307</f>
        <v>0</v>
      </c>
      <c r="M307" s="15">
        <v>0</v>
      </c>
      <c r="N307" s="15">
        <f t="shared" si="161"/>
        <v>0</v>
      </c>
      <c r="O307" s="15">
        <f t="shared" si="161"/>
        <v>0</v>
      </c>
      <c r="P307" s="15">
        <f t="shared" si="161"/>
        <v>0</v>
      </c>
      <c r="Q307" s="15">
        <f t="shared" si="161"/>
        <v>0</v>
      </c>
      <c r="R307" s="15"/>
      <c r="S307" s="15">
        <v>0</v>
      </c>
      <c r="T307" s="15"/>
      <c r="U307" s="15">
        <f>U308</f>
        <v>0</v>
      </c>
      <c r="V307" s="15">
        <f>V308</f>
        <v>0</v>
      </c>
      <c r="W307" s="15">
        <f>W308</f>
        <v>0</v>
      </c>
      <c r="X307" s="15">
        <f>X308</f>
        <v>0</v>
      </c>
      <c r="Y307" s="15"/>
      <c r="Z307" s="15">
        <v>0</v>
      </c>
      <c r="AA307" s="50"/>
      <c r="AB307" s="131">
        <f t="shared" si="160"/>
        <v>957162500</v>
      </c>
      <c r="AC307" s="131">
        <f t="shared" si="160"/>
        <v>957162500</v>
      </c>
      <c r="AD307" s="131">
        <f t="shared" si="160"/>
        <v>957162500</v>
      </c>
      <c r="AE307" s="131">
        <f t="shared" si="160"/>
        <v>957162500</v>
      </c>
      <c r="AF307" s="15">
        <v>0</v>
      </c>
      <c r="AG307" s="15">
        <v>0</v>
      </c>
      <c r="AH307" s="603"/>
    </row>
    <row r="308" spans="1:34" ht="38.25">
      <c r="A308" s="483"/>
      <c r="B308" s="483"/>
      <c r="C308" s="526"/>
      <c r="D308" s="158"/>
      <c r="E308" s="160" t="s">
        <v>536</v>
      </c>
      <c r="F308" s="27" t="s">
        <v>927</v>
      </c>
      <c r="G308" s="68" t="s">
        <v>537</v>
      </c>
      <c r="H308" s="71">
        <v>957162500</v>
      </c>
      <c r="I308" s="71">
        <v>957162500</v>
      </c>
      <c r="J308" s="71">
        <v>957162500</v>
      </c>
      <c r="K308" s="71">
        <v>957162500</v>
      </c>
      <c r="L308" s="71">
        <f>J308-K308</f>
        <v>0</v>
      </c>
      <c r="M308" s="71">
        <v>0</v>
      </c>
      <c r="N308" s="71">
        <v>0</v>
      </c>
      <c r="O308" s="71"/>
      <c r="P308" s="71"/>
      <c r="Q308" s="71"/>
      <c r="R308" s="71"/>
      <c r="S308" s="71">
        <v>0</v>
      </c>
      <c r="T308" s="9"/>
      <c r="U308" s="18"/>
      <c r="V308" s="18"/>
      <c r="W308" s="18"/>
      <c r="X308" s="18"/>
      <c r="Y308" s="71"/>
      <c r="Z308" s="71">
        <v>0</v>
      </c>
      <c r="AA308" s="73" t="s">
        <v>102</v>
      </c>
      <c r="AB308" s="132">
        <f t="shared" si="160"/>
        <v>957162500</v>
      </c>
      <c r="AC308" s="132">
        <f t="shared" si="160"/>
        <v>957162500</v>
      </c>
      <c r="AD308" s="132">
        <f t="shared" si="160"/>
        <v>957162500</v>
      </c>
      <c r="AE308" s="132">
        <f t="shared" si="160"/>
        <v>957162500</v>
      </c>
      <c r="AF308" s="71">
        <v>0</v>
      </c>
      <c r="AG308" s="71">
        <v>0</v>
      </c>
      <c r="AH308" s="603"/>
    </row>
    <row r="309" spans="1:34" ht="12.75">
      <c r="A309" s="483"/>
      <c r="B309" s="483"/>
      <c r="C309" s="526"/>
      <c r="D309" s="158" t="s">
        <v>538</v>
      </c>
      <c r="E309" s="160"/>
      <c r="F309" s="31"/>
      <c r="G309" s="6" t="s">
        <v>539</v>
      </c>
      <c r="H309" s="49">
        <f>H310</f>
        <v>0</v>
      </c>
      <c r="I309" s="49"/>
      <c r="J309" s="49"/>
      <c r="K309" s="49"/>
      <c r="L309" s="49"/>
      <c r="M309" s="49">
        <v>0</v>
      </c>
      <c r="N309" s="49">
        <f>N310</f>
        <v>0</v>
      </c>
      <c r="O309" s="49">
        <f>O310</f>
        <v>7961288696</v>
      </c>
      <c r="P309" s="49">
        <f>P310</f>
        <v>7961288696</v>
      </c>
      <c r="Q309" s="49">
        <f>Q310</f>
        <v>7961288696</v>
      </c>
      <c r="R309" s="49">
        <f>P309-Q309</f>
        <v>0</v>
      </c>
      <c r="S309" s="49">
        <v>0</v>
      </c>
      <c r="T309" s="49"/>
      <c r="U309" s="15">
        <f>U310</f>
        <v>300000000</v>
      </c>
      <c r="V309" s="15">
        <f>V310</f>
        <v>300000000</v>
      </c>
      <c r="W309" s="15">
        <f>W310</f>
        <v>300000000</v>
      </c>
      <c r="X309" s="15">
        <f>X310</f>
        <v>300000000</v>
      </c>
      <c r="Y309" s="49"/>
      <c r="Z309" s="49"/>
      <c r="AA309" s="50"/>
      <c r="AB309" s="131">
        <f t="shared" si="160"/>
        <v>300000000</v>
      </c>
      <c r="AC309" s="131">
        <f t="shared" si="160"/>
        <v>8261288696</v>
      </c>
      <c r="AD309" s="131">
        <f t="shared" si="160"/>
        <v>8261288696</v>
      </c>
      <c r="AE309" s="131">
        <f t="shared" si="160"/>
        <v>8261288696</v>
      </c>
      <c r="AF309" s="49"/>
      <c r="AG309" s="49"/>
      <c r="AH309" s="603"/>
    </row>
    <row r="310" spans="1:34" ht="12.75">
      <c r="A310" s="483"/>
      <c r="B310" s="483"/>
      <c r="C310" s="526"/>
      <c r="D310" s="525"/>
      <c r="E310" s="160" t="s">
        <v>540</v>
      </c>
      <c r="F310" s="466" t="s">
        <v>928</v>
      </c>
      <c r="G310" s="488" t="s">
        <v>541</v>
      </c>
      <c r="H310" s="499">
        <v>0</v>
      </c>
      <c r="I310" s="499"/>
      <c r="J310" s="499"/>
      <c r="K310" s="499"/>
      <c r="L310" s="499"/>
      <c r="M310" s="499">
        <v>0</v>
      </c>
      <c r="N310" s="490">
        <v>0</v>
      </c>
      <c r="O310" s="490">
        <v>7961288696</v>
      </c>
      <c r="P310" s="490">
        <v>7961288696</v>
      </c>
      <c r="Q310" s="490">
        <v>7961288696</v>
      </c>
      <c r="R310" s="499">
        <f>P310-Q310</f>
        <v>0</v>
      </c>
      <c r="S310" s="499">
        <v>0</v>
      </c>
      <c r="T310" s="499" t="s">
        <v>1064</v>
      </c>
      <c r="U310" s="490">
        <v>300000000</v>
      </c>
      <c r="V310" s="490">
        <v>300000000</v>
      </c>
      <c r="W310" s="490">
        <v>300000000</v>
      </c>
      <c r="X310" s="490">
        <v>300000000</v>
      </c>
      <c r="Y310" s="499"/>
      <c r="Z310" s="499">
        <v>0</v>
      </c>
      <c r="AA310" s="499" t="s">
        <v>102</v>
      </c>
      <c r="AB310" s="496">
        <f t="shared" si="160"/>
        <v>300000000</v>
      </c>
      <c r="AC310" s="496">
        <f t="shared" si="160"/>
        <v>8261288696</v>
      </c>
      <c r="AD310" s="496">
        <f t="shared" si="160"/>
        <v>8261288696</v>
      </c>
      <c r="AE310" s="496">
        <f t="shared" si="160"/>
        <v>8261288696</v>
      </c>
      <c r="AF310" s="499">
        <v>0</v>
      </c>
      <c r="AG310" s="499">
        <v>0</v>
      </c>
      <c r="AH310" s="603"/>
    </row>
    <row r="311" spans="1:34" ht="12.75">
      <c r="A311" s="483"/>
      <c r="B311" s="483"/>
      <c r="C311" s="526"/>
      <c r="D311" s="526"/>
      <c r="E311" s="160" t="s">
        <v>542</v>
      </c>
      <c r="F311" s="467"/>
      <c r="G311" s="489"/>
      <c r="H311" s="506"/>
      <c r="I311" s="506"/>
      <c r="J311" s="506"/>
      <c r="K311" s="506"/>
      <c r="L311" s="506"/>
      <c r="M311" s="506"/>
      <c r="N311" s="491"/>
      <c r="O311" s="491"/>
      <c r="P311" s="491"/>
      <c r="Q311" s="491"/>
      <c r="R311" s="506"/>
      <c r="S311" s="506"/>
      <c r="T311" s="506"/>
      <c r="U311" s="491"/>
      <c r="V311" s="491"/>
      <c r="W311" s="491"/>
      <c r="X311" s="491"/>
      <c r="Y311" s="506"/>
      <c r="Z311" s="506"/>
      <c r="AA311" s="506"/>
      <c r="AB311" s="497"/>
      <c r="AC311" s="497"/>
      <c r="AD311" s="497"/>
      <c r="AE311" s="497"/>
      <c r="AF311" s="506"/>
      <c r="AG311" s="506"/>
      <c r="AH311" s="603"/>
    </row>
    <row r="312" spans="1:34" ht="12.75">
      <c r="A312" s="483"/>
      <c r="B312" s="483"/>
      <c r="C312" s="526"/>
      <c r="D312" s="527"/>
      <c r="E312" s="160" t="s">
        <v>543</v>
      </c>
      <c r="F312" s="468"/>
      <c r="G312" s="524"/>
      <c r="H312" s="500"/>
      <c r="I312" s="500"/>
      <c r="J312" s="500"/>
      <c r="K312" s="500"/>
      <c r="L312" s="500"/>
      <c r="M312" s="500"/>
      <c r="N312" s="492"/>
      <c r="O312" s="492"/>
      <c r="P312" s="492"/>
      <c r="Q312" s="492"/>
      <c r="R312" s="500"/>
      <c r="S312" s="500"/>
      <c r="T312" s="500"/>
      <c r="U312" s="492"/>
      <c r="V312" s="492"/>
      <c r="W312" s="492"/>
      <c r="X312" s="492"/>
      <c r="Y312" s="500"/>
      <c r="Z312" s="500"/>
      <c r="AA312" s="500"/>
      <c r="AB312" s="498"/>
      <c r="AC312" s="498"/>
      <c r="AD312" s="498"/>
      <c r="AE312" s="498"/>
      <c r="AF312" s="500"/>
      <c r="AG312" s="500"/>
      <c r="AH312" s="603"/>
    </row>
    <row r="313" spans="1:34" ht="25.5">
      <c r="A313" s="483"/>
      <c r="B313" s="483"/>
      <c r="C313" s="526"/>
      <c r="D313" s="158" t="s">
        <v>544</v>
      </c>
      <c r="E313" s="160"/>
      <c r="F313" s="27"/>
      <c r="G313" s="6" t="s">
        <v>545</v>
      </c>
      <c r="H313" s="49">
        <f aca="true" t="shared" si="162" ref="H313:Q313">H314</f>
        <v>0</v>
      </c>
      <c r="I313" s="49">
        <f t="shared" si="162"/>
        <v>0</v>
      </c>
      <c r="J313" s="49">
        <f t="shared" si="162"/>
        <v>0</v>
      </c>
      <c r="K313" s="49">
        <f t="shared" si="162"/>
        <v>0</v>
      </c>
      <c r="L313" s="49"/>
      <c r="M313" s="49">
        <v>0</v>
      </c>
      <c r="N313" s="49">
        <f t="shared" si="162"/>
        <v>0</v>
      </c>
      <c r="O313" s="49">
        <f t="shared" si="162"/>
        <v>0</v>
      </c>
      <c r="P313" s="49">
        <f t="shared" si="162"/>
        <v>0</v>
      </c>
      <c r="Q313" s="49">
        <f t="shared" si="162"/>
        <v>0</v>
      </c>
      <c r="R313" s="49"/>
      <c r="S313" s="49">
        <v>0</v>
      </c>
      <c r="T313" s="49"/>
      <c r="U313" s="15">
        <f>U314</f>
        <v>300000000</v>
      </c>
      <c r="V313" s="15">
        <f>V314</f>
        <v>300000000</v>
      </c>
      <c r="W313" s="15">
        <f>W314</f>
        <v>300000000</v>
      </c>
      <c r="X313" s="15">
        <f>X314</f>
        <v>300000000</v>
      </c>
      <c r="Y313" s="49"/>
      <c r="Z313" s="49"/>
      <c r="AA313" s="50"/>
      <c r="AB313" s="131">
        <f aca="true" t="shared" si="163" ref="AB313:AE314">H313+N313+U313</f>
        <v>300000000</v>
      </c>
      <c r="AC313" s="131">
        <f t="shared" si="163"/>
        <v>300000000</v>
      </c>
      <c r="AD313" s="131">
        <f t="shared" si="163"/>
        <v>300000000</v>
      </c>
      <c r="AE313" s="131">
        <f t="shared" si="163"/>
        <v>300000000</v>
      </c>
      <c r="AF313" s="49"/>
      <c r="AG313" s="49"/>
      <c r="AH313" s="603"/>
    </row>
    <row r="314" spans="1:34" ht="12.75">
      <c r="A314" s="483"/>
      <c r="B314" s="483"/>
      <c r="C314" s="526"/>
      <c r="D314" s="525"/>
      <c r="E314" s="160" t="s">
        <v>546</v>
      </c>
      <c r="F314" s="466" t="s">
        <v>929</v>
      </c>
      <c r="G314" s="488" t="s">
        <v>1039</v>
      </c>
      <c r="H314" s="499">
        <v>0</v>
      </c>
      <c r="I314" s="499"/>
      <c r="J314" s="499"/>
      <c r="K314" s="499"/>
      <c r="L314" s="499"/>
      <c r="M314" s="499">
        <v>0</v>
      </c>
      <c r="N314" s="499">
        <v>0</v>
      </c>
      <c r="O314" s="499"/>
      <c r="P314" s="499">
        <v>0</v>
      </c>
      <c r="Q314" s="499">
        <v>0</v>
      </c>
      <c r="R314" s="499"/>
      <c r="S314" s="499">
        <v>0</v>
      </c>
      <c r="T314" s="499" t="s">
        <v>1063</v>
      </c>
      <c r="U314" s="490">
        <v>300000000</v>
      </c>
      <c r="V314" s="490">
        <v>300000000</v>
      </c>
      <c r="W314" s="490">
        <v>300000000</v>
      </c>
      <c r="X314" s="490">
        <v>300000000</v>
      </c>
      <c r="Y314" s="499"/>
      <c r="Z314" s="499">
        <v>0</v>
      </c>
      <c r="AA314" s="499" t="s">
        <v>102</v>
      </c>
      <c r="AB314" s="493">
        <f t="shared" si="163"/>
        <v>300000000</v>
      </c>
      <c r="AC314" s="493">
        <f t="shared" si="163"/>
        <v>300000000</v>
      </c>
      <c r="AD314" s="493">
        <f t="shared" si="163"/>
        <v>300000000</v>
      </c>
      <c r="AE314" s="493">
        <f t="shared" si="163"/>
        <v>300000000</v>
      </c>
      <c r="AF314" s="499">
        <v>0</v>
      </c>
      <c r="AG314" s="499">
        <v>0</v>
      </c>
      <c r="AH314" s="603"/>
    </row>
    <row r="315" spans="1:34" ht="12.75">
      <c r="A315" s="483"/>
      <c r="B315" s="483"/>
      <c r="C315" s="526"/>
      <c r="D315" s="526"/>
      <c r="E315" s="160" t="s">
        <v>547</v>
      </c>
      <c r="F315" s="467"/>
      <c r="G315" s="489"/>
      <c r="H315" s="506"/>
      <c r="I315" s="506"/>
      <c r="J315" s="506"/>
      <c r="K315" s="506"/>
      <c r="L315" s="506"/>
      <c r="M315" s="506"/>
      <c r="N315" s="506"/>
      <c r="O315" s="506"/>
      <c r="P315" s="506"/>
      <c r="Q315" s="506"/>
      <c r="R315" s="506"/>
      <c r="S315" s="506"/>
      <c r="T315" s="506"/>
      <c r="U315" s="491"/>
      <c r="V315" s="491"/>
      <c r="W315" s="491"/>
      <c r="X315" s="491"/>
      <c r="Y315" s="506"/>
      <c r="Z315" s="506"/>
      <c r="AA315" s="506"/>
      <c r="AB315" s="494"/>
      <c r="AC315" s="494"/>
      <c r="AD315" s="494"/>
      <c r="AE315" s="494"/>
      <c r="AF315" s="506"/>
      <c r="AG315" s="506"/>
      <c r="AH315" s="603"/>
    </row>
    <row r="316" spans="1:34" ht="12.75">
      <c r="A316" s="483"/>
      <c r="B316" s="483"/>
      <c r="C316" s="526"/>
      <c r="D316" s="526"/>
      <c r="E316" s="160" t="s">
        <v>548</v>
      </c>
      <c r="F316" s="467"/>
      <c r="G316" s="489"/>
      <c r="H316" s="506"/>
      <c r="I316" s="506"/>
      <c r="J316" s="506"/>
      <c r="K316" s="506"/>
      <c r="L316" s="506"/>
      <c r="M316" s="506"/>
      <c r="N316" s="506"/>
      <c r="O316" s="506"/>
      <c r="P316" s="506"/>
      <c r="Q316" s="506"/>
      <c r="R316" s="506"/>
      <c r="S316" s="506"/>
      <c r="T316" s="506"/>
      <c r="U316" s="491"/>
      <c r="V316" s="491"/>
      <c r="W316" s="491"/>
      <c r="X316" s="491"/>
      <c r="Y316" s="506"/>
      <c r="Z316" s="506"/>
      <c r="AA316" s="506"/>
      <c r="AB316" s="494"/>
      <c r="AC316" s="494"/>
      <c r="AD316" s="494"/>
      <c r="AE316" s="494"/>
      <c r="AF316" s="506"/>
      <c r="AG316" s="506"/>
      <c r="AH316" s="603"/>
    </row>
    <row r="317" spans="1:34" ht="12.75">
      <c r="A317" s="483"/>
      <c r="B317" s="483"/>
      <c r="C317" s="526"/>
      <c r="D317" s="526"/>
      <c r="E317" s="160" t="s">
        <v>549</v>
      </c>
      <c r="F317" s="467"/>
      <c r="G317" s="489"/>
      <c r="H317" s="506"/>
      <c r="I317" s="506"/>
      <c r="J317" s="506"/>
      <c r="K317" s="506"/>
      <c r="L317" s="506"/>
      <c r="M317" s="506"/>
      <c r="N317" s="506"/>
      <c r="O317" s="506"/>
      <c r="P317" s="506"/>
      <c r="Q317" s="506"/>
      <c r="R317" s="506"/>
      <c r="S317" s="506"/>
      <c r="T317" s="506"/>
      <c r="U317" s="491"/>
      <c r="V317" s="491"/>
      <c r="W317" s="491"/>
      <c r="X317" s="491"/>
      <c r="Y317" s="506"/>
      <c r="Z317" s="506"/>
      <c r="AA317" s="506"/>
      <c r="AB317" s="494"/>
      <c r="AC317" s="494"/>
      <c r="AD317" s="494"/>
      <c r="AE317" s="494"/>
      <c r="AF317" s="506"/>
      <c r="AG317" s="506"/>
      <c r="AH317" s="603"/>
    </row>
    <row r="318" spans="1:34" ht="12.75">
      <c r="A318" s="483"/>
      <c r="B318" s="483"/>
      <c r="C318" s="526"/>
      <c r="D318" s="526"/>
      <c r="E318" s="160" t="s">
        <v>550</v>
      </c>
      <c r="F318" s="467"/>
      <c r="G318" s="489"/>
      <c r="H318" s="506"/>
      <c r="I318" s="506"/>
      <c r="J318" s="506"/>
      <c r="K318" s="506"/>
      <c r="L318" s="506"/>
      <c r="M318" s="506"/>
      <c r="N318" s="506"/>
      <c r="O318" s="506"/>
      <c r="P318" s="506"/>
      <c r="Q318" s="506"/>
      <c r="R318" s="506"/>
      <c r="S318" s="506"/>
      <c r="T318" s="506"/>
      <c r="U318" s="491"/>
      <c r="V318" s="491"/>
      <c r="W318" s="491"/>
      <c r="X318" s="491"/>
      <c r="Y318" s="506"/>
      <c r="Z318" s="506"/>
      <c r="AA318" s="506"/>
      <c r="AB318" s="494"/>
      <c r="AC318" s="494"/>
      <c r="AD318" s="494"/>
      <c r="AE318" s="494"/>
      <c r="AF318" s="506"/>
      <c r="AG318" s="506"/>
      <c r="AH318" s="603"/>
    </row>
    <row r="319" spans="1:34" ht="12.75">
      <c r="A319" s="483"/>
      <c r="B319" s="483"/>
      <c r="C319" s="526"/>
      <c r="D319" s="527"/>
      <c r="E319" s="160" t="s">
        <v>551</v>
      </c>
      <c r="F319" s="468"/>
      <c r="G319" s="524"/>
      <c r="H319" s="500"/>
      <c r="I319" s="500"/>
      <c r="J319" s="500"/>
      <c r="K319" s="500"/>
      <c r="L319" s="500"/>
      <c r="M319" s="500"/>
      <c r="N319" s="500"/>
      <c r="O319" s="500"/>
      <c r="P319" s="500"/>
      <c r="Q319" s="500"/>
      <c r="R319" s="500"/>
      <c r="S319" s="500"/>
      <c r="T319" s="500"/>
      <c r="U319" s="492"/>
      <c r="V319" s="492"/>
      <c r="W319" s="492"/>
      <c r="X319" s="492"/>
      <c r="Y319" s="500"/>
      <c r="Z319" s="500"/>
      <c r="AA319" s="500"/>
      <c r="AB319" s="495"/>
      <c r="AC319" s="495"/>
      <c r="AD319" s="495"/>
      <c r="AE319" s="495"/>
      <c r="AF319" s="500"/>
      <c r="AG319" s="500"/>
      <c r="AH319" s="603"/>
    </row>
    <row r="320" spans="1:34" ht="12.75">
      <c r="A320" s="483"/>
      <c r="B320" s="483"/>
      <c r="C320" s="526"/>
      <c r="D320" s="158" t="s">
        <v>552</v>
      </c>
      <c r="E320" s="160"/>
      <c r="F320" s="27"/>
      <c r="G320" s="6" t="s">
        <v>553</v>
      </c>
      <c r="H320" s="49">
        <f aca="true" t="shared" si="164" ref="H320:Q320">H321</f>
        <v>0</v>
      </c>
      <c r="I320" s="49">
        <f t="shared" si="164"/>
        <v>0</v>
      </c>
      <c r="J320" s="49">
        <f t="shared" si="164"/>
        <v>0</v>
      </c>
      <c r="K320" s="49">
        <f t="shared" si="164"/>
        <v>0</v>
      </c>
      <c r="L320" s="49"/>
      <c r="M320" s="49">
        <v>0</v>
      </c>
      <c r="N320" s="49">
        <f t="shared" si="164"/>
        <v>0</v>
      </c>
      <c r="O320" s="49">
        <f t="shared" si="164"/>
        <v>6696770937</v>
      </c>
      <c r="P320" s="49">
        <f t="shared" si="164"/>
        <v>6696770937</v>
      </c>
      <c r="Q320" s="49">
        <f t="shared" si="164"/>
        <v>6696770937</v>
      </c>
      <c r="R320" s="49">
        <f>P320-Q320</f>
        <v>0</v>
      </c>
      <c r="S320" s="49">
        <v>0</v>
      </c>
      <c r="T320" s="49"/>
      <c r="U320" s="15">
        <f>U321</f>
        <v>200000000</v>
      </c>
      <c r="V320" s="15">
        <f>V321</f>
        <v>138786647</v>
      </c>
      <c r="W320" s="15">
        <f>W321</f>
        <v>138786647</v>
      </c>
      <c r="X320" s="15">
        <f>X321</f>
        <v>138786647</v>
      </c>
      <c r="Y320" s="49"/>
      <c r="Z320" s="49">
        <v>0</v>
      </c>
      <c r="AA320" s="50"/>
      <c r="AB320" s="131">
        <f aca="true" t="shared" si="165" ref="AB320:AB326">H320+N320+U320</f>
        <v>200000000</v>
      </c>
      <c r="AC320" s="131">
        <f aca="true" t="shared" si="166" ref="AC320:AE323">I320+O320+V320</f>
        <v>6835557584</v>
      </c>
      <c r="AD320" s="131">
        <f t="shared" si="166"/>
        <v>6835557584</v>
      </c>
      <c r="AE320" s="131">
        <f t="shared" si="166"/>
        <v>6835557584</v>
      </c>
      <c r="AF320" s="49">
        <v>0</v>
      </c>
      <c r="AG320" s="49">
        <v>0</v>
      </c>
      <c r="AH320" s="603"/>
    </row>
    <row r="321" spans="1:34" ht="33.75" customHeight="1">
      <c r="A321" s="483"/>
      <c r="B321" s="483"/>
      <c r="C321" s="526"/>
      <c r="D321" s="158"/>
      <c r="E321" s="160" t="s">
        <v>554</v>
      </c>
      <c r="F321" s="27" t="s">
        <v>930</v>
      </c>
      <c r="G321" s="68" t="s">
        <v>555</v>
      </c>
      <c r="H321" s="71">
        <v>0</v>
      </c>
      <c r="I321" s="71"/>
      <c r="J321" s="71"/>
      <c r="K321" s="71"/>
      <c r="L321" s="71"/>
      <c r="M321" s="71">
        <v>0</v>
      </c>
      <c r="N321" s="71">
        <v>0</v>
      </c>
      <c r="O321" s="71">
        <v>6696770937</v>
      </c>
      <c r="P321" s="71">
        <v>6696770937</v>
      </c>
      <c r="Q321" s="71">
        <v>6696770937</v>
      </c>
      <c r="R321" s="71">
        <f>P321-Q321</f>
        <v>0</v>
      </c>
      <c r="S321" s="71">
        <v>0</v>
      </c>
      <c r="T321" s="128" t="s">
        <v>1063</v>
      </c>
      <c r="U321" s="18">
        <v>200000000</v>
      </c>
      <c r="V321" s="18">
        <v>138786647</v>
      </c>
      <c r="W321" s="18">
        <v>138786647</v>
      </c>
      <c r="X321" s="18">
        <v>138786647</v>
      </c>
      <c r="Y321" s="71"/>
      <c r="Z321" s="71">
        <v>0</v>
      </c>
      <c r="AA321" s="73" t="s">
        <v>102</v>
      </c>
      <c r="AB321" s="132">
        <f t="shared" si="165"/>
        <v>200000000</v>
      </c>
      <c r="AC321" s="132">
        <f t="shared" si="166"/>
        <v>6835557584</v>
      </c>
      <c r="AD321" s="132">
        <f t="shared" si="166"/>
        <v>6835557584</v>
      </c>
      <c r="AE321" s="132">
        <f t="shared" si="166"/>
        <v>6835557584</v>
      </c>
      <c r="AF321" s="71">
        <v>0</v>
      </c>
      <c r="AG321" s="71">
        <v>0</v>
      </c>
      <c r="AH321" s="603"/>
    </row>
    <row r="322" spans="1:34" ht="12.75">
      <c r="A322" s="483"/>
      <c r="B322" s="483"/>
      <c r="C322" s="526"/>
      <c r="D322" s="158" t="s">
        <v>556</v>
      </c>
      <c r="E322" s="160"/>
      <c r="F322" s="27"/>
      <c r="G322" s="6" t="s">
        <v>557</v>
      </c>
      <c r="H322" s="15">
        <f aca="true" t="shared" si="167" ref="H322:Q322">H323</f>
        <v>679945000</v>
      </c>
      <c r="I322" s="15">
        <f t="shared" si="167"/>
        <v>1179945000</v>
      </c>
      <c r="J322" s="15">
        <f t="shared" si="167"/>
        <v>1179945000</v>
      </c>
      <c r="K322" s="15">
        <f t="shared" si="167"/>
        <v>1179945000</v>
      </c>
      <c r="L322" s="15">
        <f>J322-K322</f>
        <v>0</v>
      </c>
      <c r="M322" s="15">
        <v>0</v>
      </c>
      <c r="N322" s="15">
        <f t="shared" si="167"/>
        <v>0</v>
      </c>
      <c r="O322" s="15">
        <f t="shared" si="167"/>
        <v>0</v>
      </c>
      <c r="P322" s="15">
        <f t="shared" si="167"/>
        <v>0</v>
      </c>
      <c r="Q322" s="15">
        <f t="shared" si="167"/>
        <v>0</v>
      </c>
      <c r="R322" s="15"/>
      <c r="S322" s="15">
        <v>0</v>
      </c>
      <c r="T322" s="15"/>
      <c r="U322" s="15">
        <f>U323</f>
        <v>200000000</v>
      </c>
      <c r="V322" s="15">
        <f>V323</f>
        <v>200000000</v>
      </c>
      <c r="W322" s="15">
        <f>W323</f>
        <v>200000000</v>
      </c>
      <c r="X322" s="15">
        <f>X323</f>
        <v>200000000</v>
      </c>
      <c r="Y322" s="15"/>
      <c r="Z322" s="15">
        <v>0</v>
      </c>
      <c r="AA322" s="73"/>
      <c r="AB322" s="132">
        <f t="shared" si="165"/>
        <v>879945000</v>
      </c>
      <c r="AC322" s="132">
        <f t="shared" si="166"/>
        <v>1379945000</v>
      </c>
      <c r="AD322" s="132">
        <f t="shared" si="166"/>
        <v>1379945000</v>
      </c>
      <c r="AE322" s="132">
        <f t="shared" si="166"/>
        <v>1379945000</v>
      </c>
      <c r="AF322" s="15">
        <v>0</v>
      </c>
      <c r="AG322" s="15">
        <v>0</v>
      </c>
      <c r="AH322" s="603"/>
    </row>
    <row r="323" spans="1:34" ht="37.5" customHeight="1">
      <c r="A323" s="483"/>
      <c r="B323" s="483"/>
      <c r="C323" s="527"/>
      <c r="D323" s="167"/>
      <c r="E323" s="158" t="s">
        <v>558</v>
      </c>
      <c r="F323" s="27" t="s">
        <v>931</v>
      </c>
      <c r="G323" s="48" t="s">
        <v>559</v>
      </c>
      <c r="H323" s="67">
        <v>679945000</v>
      </c>
      <c r="I323" s="67">
        <v>1179945000</v>
      </c>
      <c r="J323" s="67">
        <v>1179945000</v>
      </c>
      <c r="K323" s="67">
        <v>1179945000</v>
      </c>
      <c r="L323" s="67">
        <f>J323-K323</f>
        <v>0</v>
      </c>
      <c r="M323" s="67">
        <v>0</v>
      </c>
      <c r="N323" s="71">
        <v>0</v>
      </c>
      <c r="O323" s="71"/>
      <c r="P323" s="71"/>
      <c r="Q323" s="71"/>
      <c r="R323" s="67"/>
      <c r="S323" s="67">
        <v>0</v>
      </c>
      <c r="T323" s="9"/>
      <c r="U323" s="67">
        <v>200000000</v>
      </c>
      <c r="V323" s="67">
        <v>200000000</v>
      </c>
      <c r="W323" s="67">
        <v>200000000</v>
      </c>
      <c r="X323" s="67">
        <v>200000000</v>
      </c>
      <c r="Y323" s="67"/>
      <c r="Z323" s="67">
        <v>0</v>
      </c>
      <c r="AA323" s="73" t="s">
        <v>102</v>
      </c>
      <c r="AB323" s="132">
        <f t="shared" si="165"/>
        <v>879945000</v>
      </c>
      <c r="AC323" s="132">
        <f t="shared" si="166"/>
        <v>1379945000</v>
      </c>
      <c r="AD323" s="132">
        <f t="shared" si="166"/>
        <v>1379945000</v>
      </c>
      <c r="AE323" s="132">
        <f t="shared" si="166"/>
        <v>1379945000</v>
      </c>
      <c r="AF323" s="67">
        <v>0</v>
      </c>
      <c r="AG323" s="67">
        <v>0</v>
      </c>
      <c r="AH323" s="603"/>
    </row>
    <row r="324" spans="1:34" ht="30.75" customHeight="1">
      <c r="A324" s="483"/>
      <c r="B324" s="483"/>
      <c r="C324" s="158" t="s">
        <v>103</v>
      </c>
      <c r="D324" s="158"/>
      <c r="E324" s="160"/>
      <c r="F324" s="27"/>
      <c r="G324" s="156" t="s">
        <v>97</v>
      </c>
      <c r="H324" s="15">
        <f aca="true" t="shared" si="168" ref="H324:P324">H325+H328+H332+H334+H336</f>
        <v>1131700000</v>
      </c>
      <c r="I324" s="15">
        <f t="shared" si="168"/>
        <v>1242287696.0499997</v>
      </c>
      <c r="J324" s="15">
        <f t="shared" si="168"/>
        <v>1242245766.27</v>
      </c>
      <c r="K324" s="15">
        <f t="shared" si="168"/>
        <v>1239924053.1799998</v>
      </c>
      <c r="L324" s="15">
        <f>J324-K324</f>
        <v>2321713.0900001526</v>
      </c>
      <c r="M324" s="15">
        <v>0</v>
      </c>
      <c r="N324" s="15">
        <f t="shared" si="168"/>
        <v>2315000000</v>
      </c>
      <c r="O324" s="15">
        <f t="shared" si="168"/>
        <v>18427587930.7</v>
      </c>
      <c r="P324" s="15">
        <f t="shared" si="168"/>
        <v>18161032051.41</v>
      </c>
      <c r="Q324" s="15">
        <f>Q325+Q328+Q332+Q334+Q336</f>
        <v>13177047915.9</v>
      </c>
      <c r="R324" s="15">
        <f>P324-Q324</f>
        <v>4983984135.51</v>
      </c>
      <c r="S324" s="15">
        <f>S325+S328+S332+S334+S336</f>
        <v>491138941</v>
      </c>
      <c r="T324" s="15"/>
      <c r="U324" s="15">
        <f>U325+U328+U332+U334+U336</f>
        <v>0</v>
      </c>
      <c r="V324" s="15"/>
      <c r="W324" s="15"/>
      <c r="X324" s="15"/>
      <c r="Y324" s="15"/>
      <c r="Z324" s="15">
        <v>0</v>
      </c>
      <c r="AA324" s="25"/>
      <c r="AB324" s="131">
        <f aca="true" t="shared" si="169" ref="AB324:AG324">H324+N324+U323</f>
        <v>3646700000</v>
      </c>
      <c r="AC324" s="131">
        <f t="shared" si="169"/>
        <v>19869875626.75</v>
      </c>
      <c r="AD324" s="131">
        <f t="shared" si="169"/>
        <v>19603277817.68</v>
      </c>
      <c r="AE324" s="131">
        <f t="shared" si="169"/>
        <v>14616971969.08</v>
      </c>
      <c r="AF324" s="131">
        <f t="shared" si="169"/>
        <v>4986305848.6</v>
      </c>
      <c r="AG324" s="131">
        <f t="shared" si="169"/>
        <v>491138941</v>
      </c>
      <c r="AH324" s="603"/>
    </row>
    <row r="325" spans="1:34" ht="47.25" customHeight="1">
      <c r="A325" s="483"/>
      <c r="B325" s="483"/>
      <c r="C325" s="525"/>
      <c r="D325" s="158" t="s">
        <v>560</v>
      </c>
      <c r="E325" s="158"/>
      <c r="F325" s="322"/>
      <c r="G325" s="156" t="s">
        <v>561</v>
      </c>
      <c r="H325" s="15">
        <f aca="true" t="shared" si="170" ref="H325:S325">H326</f>
        <v>27500000</v>
      </c>
      <c r="I325" s="15">
        <f t="shared" si="170"/>
        <v>537395393.79</v>
      </c>
      <c r="J325" s="15">
        <f t="shared" si="170"/>
        <v>537395325.01</v>
      </c>
      <c r="K325" s="15">
        <f t="shared" si="170"/>
        <v>535073611.92</v>
      </c>
      <c r="L325" s="15">
        <f>J325-K325</f>
        <v>2321713.089999974</v>
      </c>
      <c r="M325" s="15">
        <v>0</v>
      </c>
      <c r="N325" s="15">
        <f t="shared" si="170"/>
        <v>94000000</v>
      </c>
      <c r="O325" s="15">
        <f t="shared" si="170"/>
        <v>9415296301.53</v>
      </c>
      <c r="P325" s="15">
        <f t="shared" si="170"/>
        <v>9401032051.41</v>
      </c>
      <c r="Q325" s="15">
        <f t="shared" si="170"/>
        <v>4417047915.9</v>
      </c>
      <c r="R325" s="15">
        <f>P325-Q325</f>
        <v>4983984135.51</v>
      </c>
      <c r="S325" s="15">
        <f t="shared" si="170"/>
        <v>491138941</v>
      </c>
      <c r="T325" s="15"/>
      <c r="U325" s="15">
        <f>U326</f>
        <v>0</v>
      </c>
      <c r="V325" s="15"/>
      <c r="W325" s="15"/>
      <c r="X325" s="15"/>
      <c r="Y325" s="15"/>
      <c r="Z325" s="15">
        <v>0</v>
      </c>
      <c r="AA325" s="28"/>
      <c r="AB325" s="131">
        <f t="shared" si="165"/>
        <v>121500000</v>
      </c>
      <c r="AC325" s="131">
        <f aca="true" t="shared" si="171" ref="AC325:AG326">I325+O325+V325</f>
        <v>9952691695.32</v>
      </c>
      <c r="AD325" s="131">
        <f t="shared" si="171"/>
        <v>9938427376.42</v>
      </c>
      <c r="AE325" s="131">
        <f t="shared" si="171"/>
        <v>4952121527.82</v>
      </c>
      <c r="AF325" s="131">
        <f t="shared" si="171"/>
        <v>4986305848.6</v>
      </c>
      <c r="AG325" s="131">
        <f t="shared" si="171"/>
        <v>491138941</v>
      </c>
      <c r="AH325" s="603"/>
    </row>
    <row r="326" spans="1:34" ht="38.25" customHeight="1">
      <c r="A326" s="483"/>
      <c r="B326" s="483"/>
      <c r="C326" s="526"/>
      <c r="D326" s="525"/>
      <c r="E326" s="160" t="s">
        <v>562</v>
      </c>
      <c r="F326" s="466" t="s">
        <v>932</v>
      </c>
      <c r="G326" s="488" t="s">
        <v>846</v>
      </c>
      <c r="H326" s="490">
        <v>27500000</v>
      </c>
      <c r="I326" s="490">
        <v>537395393.79</v>
      </c>
      <c r="J326" s="490">
        <v>537395325.01</v>
      </c>
      <c r="K326" s="490">
        <v>535073611.92</v>
      </c>
      <c r="L326" s="490">
        <f>J326-K326</f>
        <v>2321713.089999974</v>
      </c>
      <c r="M326" s="490">
        <v>0</v>
      </c>
      <c r="N326" s="490">
        <v>94000000</v>
      </c>
      <c r="O326" s="490">
        <v>9415296301.53</v>
      </c>
      <c r="P326" s="490">
        <v>9401032051.41</v>
      </c>
      <c r="Q326" s="490">
        <v>4417047915.9</v>
      </c>
      <c r="R326" s="490">
        <f>P326-Q326</f>
        <v>4983984135.51</v>
      </c>
      <c r="S326" s="490">
        <v>491138941</v>
      </c>
      <c r="T326" s="490" t="s">
        <v>1065</v>
      </c>
      <c r="U326" s="490">
        <v>0</v>
      </c>
      <c r="V326" s="490"/>
      <c r="W326" s="490"/>
      <c r="X326" s="490"/>
      <c r="Y326" s="490"/>
      <c r="Z326" s="490">
        <v>0</v>
      </c>
      <c r="AA326" s="490"/>
      <c r="AB326" s="493">
        <f t="shared" si="165"/>
        <v>121500000</v>
      </c>
      <c r="AC326" s="493">
        <f t="shared" si="171"/>
        <v>9952691695.32</v>
      </c>
      <c r="AD326" s="493">
        <f t="shared" si="171"/>
        <v>9938427376.42</v>
      </c>
      <c r="AE326" s="493">
        <f t="shared" si="171"/>
        <v>4952121527.82</v>
      </c>
      <c r="AF326" s="493">
        <f t="shared" si="171"/>
        <v>4986305848.6</v>
      </c>
      <c r="AG326" s="493">
        <f t="shared" si="171"/>
        <v>491138941</v>
      </c>
      <c r="AH326" s="603"/>
    </row>
    <row r="327" spans="1:34" ht="38.25" customHeight="1">
      <c r="A327" s="483"/>
      <c r="B327" s="483"/>
      <c r="C327" s="526"/>
      <c r="D327" s="527"/>
      <c r="E327" s="160" t="s">
        <v>563</v>
      </c>
      <c r="F327" s="468"/>
      <c r="G327" s="524"/>
      <c r="H327" s="492"/>
      <c r="I327" s="492"/>
      <c r="J327" s="492"/>
      <c r="K327" s="492"/>
      <c r="L327" s="492"/>
      <c r="M327" s="492"/>
      <c r="N327" s="492"/>
      <c r="O327" s="492"/>
      <c r="P327" s="492"/>
      <c r="Q327" s="492"/>
      <c r="R327" s="492"/>
      <c r="S327" s="492"/>
      <c r="T327" s="492"/>
      <c r="U327" s="492"/>
      <c r="V327" s="492"/>
      <c r="W327" s="492"/>
      <c r="X327" s="492"/>
      <c r="Y327" s="492"/>
      <c r="Z327" s="492"/>
      <c r="AA327" s="492"/>
      <c r="AB327" s="495"/>
      <c r="AC327" s="495"/>
      <c r="AD327" s="495"/>
      <c r="AE327" s="495"/>
      <c r="AF327" s="495"/>
      <c r="AG327" s="495"/>
      <c r="AH327" s="603"/>
    </row>
    <row r="328" spans="1:34" ht="38.25">
      <c r="A328" s="483"/>
      <c r="B328" s="483"/>
      <c r="C328" s="526"/>
      <c r="D328" s="158" t="s">
        <v>564</v>
      </c>
      <c r="E328" s="158"/>
      <c r="F328" s="318"/>
      <c r="G328" s="164" t="s">
        <v>565</v>
      </c>
      <c r="H328" s="15">
        <f aca="true" t="shared" si="172" ref="H328:Q328">H329</f>
        <v>1008500000</v>
      </c>
      <c r="I328" s="15">
        <f t="shared" si="172"/>
        <v>545372302.93</v>
      </c>
      <c r="J328" s="15">
        <f t="shared" si="172"/>
        <v>545372302.93</v>
      </c>
      <c r="K328" s="15">
        <f t="shared" si="172"/>
        <v>545372302.93</v>
      </c>
      <c r="L328" s="15">
        <f>J328-K328</f>
        <v>0</v>
      </c>
      <c r="M328" s="15">
        <v>0</v>
      </c>
      <c r="N328" s="15">
        <f t="shared" si="172"/>
        <v>150000000</v>
      </c>
      <c r="O328" s="15">
        <f t="shared" si="172"/>
        <v>3000000000</v>
      </c>
      <c r="P328" s="15">
        <f t="shared" si="172"/>
        <v>3000000000</v>
      </c>
      <c r="Q328" s="15">
        <f t="shared" si="172"/>
        <v>3000000000</v>
      </c>
      <c r="R328" s="15">
        <f>P328-Q328</f>
        <v>0</v>
      </c>
      <c r="S328" s="15">
        <v>0</v>
      </c>
      <c r="T328" s="15"/>
      <c r="U328" s="15">
        <f>U329</f>
        <v>0</v>
      </c>
      <c r="V328" s="15"/>
      <c r="W328" s="15"/>
      <c r="X328" s="15"/>
      <c r="Y328" s="15"/>
      <c r="Z328" s="15">
        <v>0</v>
      </c>
      <c r="AA328" s="28"/>
      <c r="AB328" s="131">
        <f aca="true" t="shared" si="173" ref="AB328:AE329">H328+N328+U328</f>
        <v>1158500000</v>
      </c>
      <c r="AC328" s="131">
        <f t="shared" si="173"/>
        <v>3545372302.93</v>
      </c>
      <c r="AD328" s="131">
        <f t="shared" si="173"/>
        <v>3545372302.93</v>
      </c>
      <c r="AE328" s="131">
        <f t="shared" si="173"/>
        <v>3545372302.93</v>
      </c>
      <c r="AF328" s="15">
        <v>0</v>
      </c>
      <c r="AG328" s="15">
        <v>0</v>
      </c>
      <c r="AH328" s="603"/>
    </row>
    <row r="329" spans="1:34" ht="12.75">
      <c r="A329" s="483"/>
      <c r="B329" s="483"/>
      <c r="C329" s="526"/>
      <c r="D329" s="525"/>
      <c r="E329" s="167" t="s">
        <v>566</v>
      </c>
      <c r="F329" s="466" t="s">
        <v>933</v>
      </c>
      <c r="G329" s="488" t="s">
        <v>567</v>
      </c>
      <c r="H329" s="490">
        <v>1008500000</v>
      </c>
      <c r="I329" s="490">
        <v>545372302.93</v>
      </c>
      <c r="J329" s="490">
        <v>545372302.93</v>
      </c>
      <c r="K329" s="490">
        <v>545372302.93</v>
      </c>
      <c r="L329" s="490">
        <f>J329-K329</f>
        <v>0</v>
      </c>
      <c r="M329" s="490">
        <v>0</v>
      </c>
      <c r="N329" s="490">
        <v>150000000</v>
      </c>
      <c r="O329" s="490">
        <v>3000000000</v>
      </c>
      <c r="P329" s="490">
        <v>3000000000</v>
      </c>
      <c r="Q329" s="490">
        <v>3000000000</v>
      </c>
      <c r="R329" s="490">
        <f>P329-Q329</f>
        <v>0</v>
      </c>
      <c r="S329" s="490">
        <v>0</v>
      </c>
      <c r="T329" s="490" t="s">
        <v>1066</v>
      </c>
      <c r="U329" s="490">
        <v>0</v>
      </c>
      <c r="V329" s="490"/>
      <c r="W329" s="490"/>
      <c r="X329" s="490"/>
      <c r="Y329" s="490"/>
      <c r="Z329" s="490">
        <v>0</v>
      </c>
      <c r="AA329" s="490"/>
      <c r="AB329" s="493">
        <f t="shared" si="173"/>
        <v>1158500000</v>
      </c>
      <c r="AC329" s="493">
        <f t="shared" si="173"/>
        <v>3545372302.93</v>
      </c>
      <c r="AD329" s="493">
        <f t="shared" si="173"/>
        <v>3545372302.93</v>
      </c>
      <c r="AE329" s="493">
        <f t="shared" si="173"/>
        <v>3545372302.93</v>
      </c>
      <c r="AF329" s="490">
        <v>0</v>
      </c>
      <c r="AG329" s="490">
        <v>0</v>
      </c>
      <c r="AH329" s="603"/>
    </row>
    <row r="330" spans="1:34" ht="21" customHeight="1">
      <c r="A330" s="483"/>
      <c r="B330" s="483"/>
      <c r="C330" s="526"/>
      <c r="D330" s="526"/>
      <c r="E330" s="167" t="s">
        <v>568</v>
      </c>
      <c r="F330" s="467"/>
      <c r="G330" s="489"/>
      <c r="H330" s="491"/>
      <c r="I330" s="491"/>
      <c r="J330" s="491"/>
      <c r="K330" s="491"/>
      <c r="L330" s="491"/>
      <c r="M330" s="491"/>
      <c r="N330" s="491"/>
      <c r="O330" s="491"/>
      <c r="P330" s="491"/>
      <c r="Q330" s="491"/>
      <c r="R330" s="491"/>
      <c r="S330" s="491"/>
      <c r="T330" s="491"/>
      <c r="U330" s="491"/>
      <c r="V330" s="491"/>
      <c r="W330" s="491"/>
      <c r="X330" s="491"/>
      <c r="Y330" s="491"/>
      <c r="Z330" s="491"/>
      <c r="AA330" s="491"/>
      <c r="AB330" s="494"/>
      <c r="AC330" s="494"/>
      <c r="AD330" s="494"/>
      <c r="AE330" s="494"/>
      <c r="AF330" s="491"/>
      <c r="AG330" s="491"/>
      <c r="AH330" s="603"/>
    </row>
    <row r="331" spans="1:34" ht="21" customHeight="1">
      <c r="A331" s="483"/>
      <c r="B331" s="483"/>
      <c r="C331" s="526"/>
      <c r="D331" s="527"/>
      <c r="E331" s="167" t="s">
        <v>569</v>
      </c>
      <c r="F331" s="468"/>
      <c r="G331" s="524"/>
      <c r="H331" s="492"/>
      <c r="I331" s="492"/>
      <c r="J331" s="492"/>
      <c r="K331" s="492"/>
      <c r="L331" s="492"/>
      <c r="M331" s="492"/>
      <c r="N331" s="492"/>
      <c r="O331" s="492"/>
      <c r="P331" s="492"/>
      <c r="Q331" s="492"/>
      <c r="R331" s="492"/>
      <c r="S331" s="492"/>
      <c r="T331" s="492"/>
      <c r="U331" s="492"/>
      <c r="V331" s="492"/>
      <c r="W331" s="492"/>
      <c r="X331" s="492"/>
      <c r="Y331" s="492"/>
      <c r="Z331" s="492"/>
      <c r="AA331" s="492"/>
      <c r="AB331" s="495"/>
      <c r="AC331" s="495"/>
      <c r="AD331" s="495"/>
      <c r="AE331" s="495"/>
      <c r="AF331" s="492"/>
      <c r="AG331" s="492"/>
      <c r="AH331" s="603"/>
    </row>
    <row r="332" spans="1:34" ht="70.5" customHeight="1">
      <c r="A332" s="483"/>
      <c r="B332" s="483"/>
      <c r="C332" s="526"/>
      <c r="D332" s="158" t="s">
        <v>570</v>
      </c>
      <c r="E332" s="158"/>
      <c r="F332" s="318"/>
      <c r="G332" s="164" t="s">
        <v>571</v>
      </c>
      <c r="H332" s="15">
        <f aca="true" t="shared" si="174" ref="H332:Q332">H333</f>
        <v>68200000</v>
      </c>
      <c r="I332" s="15">
        <f t="shared" si="174"/>
        <v>129479999.33</v>
      </c>
      <c r="J332" s="15">
        <f t="shared" si="174"/>
        <v>129479999.33</v>
      </c>
      <c r="K332" s="15">
        <f t="shared" si="174"/>
        <v>129479999.33</v>
      </c>
      <c r="L332" s="15">
        <f aca="true" t="shared" si="175" ref="L332:L339">J332-K332</f>
        <v>0</v>
      </c>
      <c r="M332" s="15">
        <v>0</v>
      </c>
      <c r="N332" s="15">
        <f t="shared" si="174"/>
        <v>100000000</v>
      </c>
      <c r="O332" s="15">
        <f t="shared" si="174"/>
        <v>747618</v>
      </c>
      <c r="P332" s="15">
        <f t="shared" si="174"/>
        <v>0</v>
      </c>
      <c r="Q332" s="15">
        <f t="shared" si="174"/>
        <v>0</v>
      </c>
      <c r="R332" s="15"/>
      <c r="S332" s="15">
        <v>0</v>
      </c>
      <c r="T332" s="15"/>
      <c r="U332" s="15">
        <f>U333</f>
        <v>0</v>
      </c>
      <c r="V332" s="15"/>
      <c r="W332" s="15"/>
      <c r="X332" s="15"/>
      <c r="Y332" s="15"/>
      <c r="Z332" s="15">
        <v>0</v>
      </c>
      <c r="AA332" s="28"/>
      <c r="AB332" s="131">
        <f aca="true" t="shared" si="176" ref="AB332:AB337">H332+N332+U332</f>
        <v>168200000</v>
      </c>
      <c r="AC332" s="131">
        <f aca="true" t="shared" si="177" ref="AC332:AC343">I332+O332+V332</f>
        <v>130227617.33</v>
      </c>
      <c r="AD332" s="131">
        <f aca="true" t="shared" si="178" ref="AD332:AD343">J332+P332+W332</f>
        <v>129479999.33</v>
      </c>
      <c r="AE332" s="131">
        <f aca="true" t="shared" si="179" ref="AE332:AE343">K332+Q332+X332</f>
        <v>129479999.33</v>
      </c>
      <c r="AF332" s="15">
        <v>0</v>
      </c>
      <c r="AG332" s="15">
        <v>0</v>
      </c>
      <c r="AH332" s="603"/>
    </row>
    <row r="333" spans="1:34" ht="56.25" customHeight="1">
      <c r="A333" s="483"/>
      <c r="B333" s="483"/>
      <c r="C333" s="526"/>
      <c r="D333" s="158"/>
      <c r="E333" s="167" t="s">
        <v>572</v>
      </c>
      <c r="F333" s="330" t="s">
        <v>934</v>
      </c>
      <c r="G333" s="68" t="s">
        <v>573</v>
      </c>
      <c r="H333" s="67">
        <v>68200000</v>
      </c>
      <c r="I333" s="67">
        <v>129479999.33</v>
      </c>
      <c r="J333" s="67">
        <v>129479999.33</v>
      </c>
      <c r="K333" s="67">
        <v>129479999.33</v>
      </c>
      <c r="L333" s="67">
        <f t="shared" si="175"/>
        <v>0</v>
      </c>
      <c r="M333" s="67">
        <v>0</v>
      </c>
      <c r="N333" s="14">
        <v>100000000</v>
      </c>
      <c r="O333" s="14">
        <v>747618</v>
      </c>
      <c r="P333" s="14">
        <v>0</v>
      </c>
      <c r="Q333" s="14">
        <v>0</v>
      </c>
      <c r="R333" s="67"/>
      <c r="S333" s="67">
        <v>0</v>
      </c>
      <c r="T333" s="109" t="s">
        <v>142</v>
      </c>
      <c r="U333" s="71">
        <v>0</v>
      </c>
      <c r="V333" s="71"/>
      <c r="W333" s="71"/>
      <c r="X333" s="71"/>
      <c r="Y333" s="67"/>
      <c r="Z333" s="67">
        <v>0</v>
      </c>
      <c r="AA333" s="72"/>
      <c r="AB333" s="132">
        <f t="shared" si="176"/>
        <v>168200000</v>
      </c>
      <c r="AC333" s="132">
        <f t="shared" si="177"/>
        <v>130227617.33</v>
      </c>
      <c r="AD333" s="132">
        <f t="shared" si="178"/>
        <v>129479999.33</v>
      </c>
      <c r="AE333" s="132">
        <f t="shared" si="179"/>
        <v>129479999.33</v>
      </c>
      <c r="AF333" s="67">
        <v>0</v>
      </c>
      <c r="AG333" s="67">
        <v>0</v>
      </c>
      <c r="AH333" s="603"/>
    </row>
    <row r="334" spans="1:34" ht="15.75" customHeight="1">
      <c r="A334" s="483"/>
      <c r="B334" s="483"/>
      <c r="C334" s="526"/>
      <c r="D334" s="158" t="s">
        <v>574</v>
      </c>
      <c r="E334" s="160"/>
      <c r="F334" s="31"/>
      <c r="G334" s="6" t="s">
        <v>575</v>
      </c>
      <c r="H334" s="15">
        <f aca="true" t="shared" si="180" ref="H334:Q334">H335</f>
        <v>0</v>
      </c>
      <c r="I334" s="15">
        <f t="shared" si="180"/>
        <v>0</v>
      </c>
      <c r="J334" s="15">
        <f t="shared" si="180"/>
        <v>0</v>
      </c>
      <c r="K334" s="15">
        <f t="shared" si="180"/>
        <v>0</v>
      </c>
      <c r="L334" s="15">
        <f t="shared" si="175"/>
        <v>0</v>
      </c>
      <c r="M334" s="15">
        <v>0</v>
      </c>
      <c r="N334" s="15">
        <f t="shared" si="180"/>
        <v>1911000000</v>
      </c>
      <c r="O334" s="15">
        <f t="shared" si="180"/>
        <v>211000000</v>
      </c>
      <c r="P334" s="15">
        <f t="shared" si="180"/>
        <v>0</v>
      </c>
      <c r="Q334" s="15">
        <f t="shared" si="180"/>
        <v>0</v>
      </c>
      <c r="R334" s="15"/>
      <c r="S334" s="15">
        <v>0</v>
      </c>
      <c r="T334" s="15"/>
      <c r="U334" s="15">
        <f>U335</f>
        <v>0</v>
      </c>
      <c r="V334" s="15">
        <f>V335</f>
        <v>106627234.11</v>
      </c>
      <c r="W334" s="15">
        <f>W335</f>
        <v>0</v>
      </c>
      <c r="X334" s="15">
        <f>X335</f>
        <v>0</v>
      </c>
      <c r="Y334" s="15"/>
      <c r="Z334" s="15">
        <v>0</v>
      </c>
      <c r="AA334" s="28"/>
      <c r="AB334" s="131">
        <f t="shared" si="176"/>
        <v>1911000000</v>
      </c>
      <c r="AC334" s="131">
        <f t="shared" si="177"/>
        <v>317627234.11</v>
      </c>
      <c r="AD334" s="131">
        <f t="shared" si="178"/>
        <v>0</v>
      </c>
      <c r="AE334" s="131">
        <f t="shared" si="179"/>
        <v>0</v>
      </c>
      <c r="AF334" s="15">
        <v>0</v>
      </c>
      <c r="AG334" s="15">
        <v>0</v>
      </c>
      <c r="AH334" s="603"/>
    </row>
    <row r="335" spans="1:34" ht="45" customHeight="1">
      <c r="A335" s="483"/>
      <c r="B335" s="483"/>
      <c r="C335" s="526"/>
      <c r="D335" s="158"/>
      <c r="E335" s="160" t="s">
        <v>576</v>
      </c>
      <c r="F335" s="27" t="s">
        <v>935</v>
      </c>
      <c r="G335" s="68" t="s">
        <v>1059</v>
      </c>
      <c r="H335" s="67">
        <v>0</v>
      </c>
      <c r="I335" s="67"/>
      <c r="J335" s="67"/>
      <c r="K335" s="67"/>
      <c r="L335" s="67">
        <f t="shared" si="175"/>
        <v>0</v>
      </c>
      <c r="M335" s="67">
        <v>0</v>
      </c>
      <c r="N335" s="14">
        <v>1911000000</v>
      </c>
      <c r="O335" s="14">
        <v>211000000</v>
      </c>
      <c r="P335" s="14">
        <v>0</v>
      </c>
      <c r="Q335" s="14">
        <v>0</v>
      </c>
      <c r="R335" s="67"/>
      <c r="S335" s="67">
        <v>0</v>
      </c>
      <c r="T335" s="109" t="s">
        <v>142</v>
      </c>
      <c r="U335" s="71">
        <v>0</v>
      </c>
      <c r="V335" s="71">
        <v>106627234.11</v>
      </c>
      <c r="W335" s="71">
        <v>0</v>
      </c>
      <c r="X335" s="71">
        <v>0</v>
      </c>
      <c r="Y335" s="67"/>
      <c r="Z335" s="67">
        <v>0</v>
      </c>
      <c r="AA335" s="75" t="s">
        <v>102</v>
      </c>
      <c r="AB335" s="138">
        <f t="shared" si="176"/>
        <v>1911000000</v>
      </c>
      <c r="AC335" s="138">
        <f t="shared" si="177"/>
        <v>317627234.11</v>
      </c>
      <c r="AD335" s="138">
        <f t="shared" si="178"/>
        <v>0</v>
      </c>
      <c r="AE335" s="138">
        <f t="shared" si="179"/>
        <v>0</v>
      </c>
      <c r="AF335" s="67">
        <v>0</v>
      </c>
      <c r="AG335" s="67">
        <v>0</v>
      </c>
      <c r="AH335" s="603"/>
    </row>
    <row r="336" spans="1:34" ht="57.75" customHeight="1">
      <c r="A336" s="483"/>
      <c r="B336" s="483"/>
      <c r="C336" s="526"/>
      <c r="D336" s="158" t="s">
        <v>577</v>
      </c>
      <c r="E336" s="160"/>
      <c r="F336" s="31"/>
      <c r="G336" s="6" t="s">
        <v>578</v>
      </c>
      <c r="H336" s="15">
        <f aca="true" t="shared" si="181" ref="H336:Q336">H337</f>
        <v>27500000</v>
      </c>
      <c r="I336" s="15">
        <f t="shared" si="181"/>
        <v>30040000</v>
      </c>
      <c r="J336" s="15">
        <f t="shared" si="181"/>
        <v>29998139</v>
      </c>
      <c r="K336" s="15">
        <f t="shared" si="181"/>
        <v>29998139</v>
      </c>
      <c r="L336" s="15">
        <f t="shared" si="175"/>
        <v>0</v>
      </c>
      <c r="M336" s="15">
        <v>0</v>
      </c>
      <c r="N336" s="15">
        <f t="shared" si="181"/>
        <v>60000000</v>
      </c>
      <c r="O336" s="15">
        <f t="shared" si="181"/>
        <v>5800544011.17</v>
      </c>
      <c r="P336" s="15">
        <f t="shared" si="181"/>
        <v>5760000000</v>
      </c>
      <c r="Q336" s="15">
        <f t="shared" si="181"/>
        <v>5760000000</v>
      </c>
      <c r="R336" s="15">
        <f>P336-Q336</f>
        <v>0</v>
      </c>
      <c r="S336" s="15">
        <v>0</v>
      </c>
      <c r="T336" s="15"/>
      <c r="U336" s="15">
        <v>0</v>
      </c>
      <c r="V336" s="107"/>
      <c r="W336" s="107"/>
      <c r="X336" s="107"/>
      <c r="Y336" s="15"/>
      <c r="Z336" s="15">
        <v>0</v>
      </c>
      <c r="AA336" s="66"/>
      <c r="AB336" s="131">
        <f t="shared" si="176"/>
        <v>87500000</v>
      </c>
      <c r="AC336" s="131">
        <f t="shared" si="177"/>
        <v>5830584011.17</v>
      </c>
      <c r="AD336" s="131">
        <f t="shared" si="178"/>
        <v>5789998139</v>
      </c>
      <c r="AE336" s="131">
        <f t="shared" si="179"/>
        <v>5789998139</v>
      </c>
      <c r="AF336" s="15">
        <v>0</v>
      </c>
      <c r="AG336" s="15">
        <v>0</v>
      </c>
      <c r="AH336" s="603"/>
    </row>
    <row r="337" spans="1:34" ht="39" thickBot="1">
      <c r="A337" s="483"/>
      <c r="B337" s="483"/>
      <c r="C337" s="526"/>
      <c r="D337" s="216"/>
      <c r="E337" s="215" t="s">
        <v>579</v>
      </c>
      <c r="F337" s="330" t="s">
        <v>936</v>
      </c>
      <c r="G337" s="224" t="s">
        <v>580</v>
      </c>
      <c r="H337" s="208">
        <v>27500000</v>
      </c>
      <c r="I337" s="208">
        <v>30040000</v>
      </c>
      <c r="J337" s="208">
        <v>29998139</v>
      </c>
      <c r="K337" s="208">
        <v>29998139</v>
      </c>
      <c r="L337" s="391">
        <f t="shared" si="175"/>
        <v>0</v>
      </c>
      <c r="M337" s="391">
        <v>0</v>
      </c>
      <c r="N337" s="65">
        <v>60000000</v>
      </c>
      <c r="O337" s="65">
        <v>5800544011.17</v>
      </c>
      <c r="P337" s="65">
        <v>5760000000</v>
      </c>
      <c r="Q337" s="65">
        <v>5760000000</v>
      </c>
      <c r="R337" s="391">
        <f>P337-Q337</f>
        <v>0</v>
      </c>
      <c r="S337" s="391">
        <v>0</v>
      </c>
      <c r="T337" s="205" t="s">
        <v>1067</v>
      </c>
      <c r="U337" s="221">
        <v>0</v>
      </c>
      <c r="V337" s="220"/>
      <c r="W337" s="220"/>
      <c r="X337" s="220"/>
      <c r="Y337" s="391"/>
      <c r="Z337" s="391">
        <v>0</v>
      </c>
      <c r="AA337" s="272"/>
      <c r="AB337" s="138">
        <f t="shared" si="176"/>
        <v>87500000</v>
      </c>
      <c r="AC337" s="138">
        <f t="shared" si="177"/>
        <v>5830584011.17</v>
      </c>
      <c r="AD337" s="138">
        <f t="shared" si="178"/>
        <v>5789998139</v>
      </c>
      <c r="AE337" s="138">
        <f t="shared" si="179"/>
        <v>5789998139</v>
      </c>
      <c r="AF337" s="415">
        <v>0</v>
      </c>
      <c r="AG337" s="415">
        <v>0</v>
      </c>
      <c r="AH337" s="603"/>
    </row>
    <row r="338" spans="1:36" ht="13.5" customHeight="1" thickBot="1">
      <c r="A338" s="487" t="s">
        <v>160</v>
      </c>
      <c r="B338" s="487"/>
      <c r="C338" s="487"/>
      <c r="D338" s="487"/>
      <c r="E338" s="487"/>
      <c r="F338" s="487"/>
      <c r="G338" s="487"/>
      <c r="H338" s="236">
        <f aca="true" t="shared" si="182" ref="H338:Q338">H339+H369</f>
        <v>1919700678.7</v>
      </c>
      <c r="I338" s="236">
        <f t="shared" si="182"/>
        <v>3279790193.46</v>
      </c>
      <c r="J338" s="236">
        <f t="shared" si="182"/>
        <v>3133134411</v>
      </c>
      <c r="K338" s="236">
        <f t="shared" si="182"/>
        <v>3133134411</v>
      </c>
      <c r="L338" s="236">
        <f t="shared" si="175"/>
        <v>0</v>
      </c>
      <c r="M338" s="236">
        <v>0</v>
      </c>
      <c r="N338" s="236">
        <f t="shared" si="182"/>
        <v>0</v>
      </c>
      <c r="O338" s="236">
        <f t="shared" si="182"/>
        <v>4328522194</v>
      </c>
      <c r="P338" s="236">
        <f t="shared" si="182"/>
        <v>4328522194</v>
      </c>
      <c r="Q338" s="236">
        <f t="shared" si="182"/>
        <v>4328522194</v>
      </c>
      <c r="R338" s="236"/>
      <c r="S338" s="236">
        <f>S339+S369</f>
        <v>1298556660</v>
      </c>
      <c r="T338" s="236"/>
      <c r="U338" s="236">
        <f>U339+U369</f>
        <v>0</v>
      </c>
      <c r="V338" s="236">
        <f>V339+V369</f>
        <v>0</v>
      </c>
      <c r="W338" s="236">
        <f>W339+W369</f>
        <v>0</v>
      </c>
      <c r="X338" s="236">
        <f>X339+X369</f>
        <v>0</v>
      </c>
      <c r="Y338" s="236"/>
      <c r="Z338" s="236">
        <v>0</v>
      </c>
      <c r="AA338" s="239"/>
      <c r="AB338" s="281">
        <f aca="true" t="shared" si="183" ref="AB338:AB343">H338+N338+U338</f>
        <v>1919700678.7</v>
      </c>
      <c r="AC338" s="681">
        <f t="shared" si="177"/>
        <v>7608312387.46</v>
      </c>
      <c r="AD338" s="681">
        <f t="shared" si="178"/>
        <v>7461656605</v>
      </c>
      <c r="AE338" s="681">
        <f t="shared" si="179"/>
        <v>7461656605</v>
      </c>
      <c r="AF338" s="281">
        <f>L338+R338+Y338</f>
        <v>0</v>
      </c>
      <c r="AG338" s="281">
        <f>M338+S338+Z338</f>
        <v>1298556660</v>
      </c>
      <c r="AH338" s="602">
        <v>15</v>
      </c>
      <c r="AI338" s="418">
        <v>7608312387.46</v>
      </c>
      <c r="AJ338" s="418">
        <v>7461656605</v>
      </c>
    </row>
    <row r="339" spans="1:35" ht="12.75">
      <c r="A339" s="214">
        <v>2</v>
      </c>
      <c r="B339" s="214"/>
      <c r="C339" s="217"/>
      <c r="D339" s="179"/>
      <c r="E339" s="217"/>
      <c r="F339" s="318"/>
      <c r="G339" s="164" t="s">
        <v>105</v>
      </c>
      <c r="H339" s="212">
        <f aca="true" t="shared" si="184" ref="H339:S339">H340</f>
        <v>1080750000</v>
      </c>
      <c r="I339" s="212">
        <f t="shared" si="184"/>
        <v>1810672499</v>
      </c>
      <c r="J339" s="212">
        <f t="shared" si="184"/>
        <v>1810672499</v>
      </c>
      <c r="K339" s="212">
        <f t="shared" si="184"/>
        <v>1810672499</v>
      </c>
      <c r="L339" s="396">
        <f t="shared" si="175"/>
        <v>0</v>
      </c>
      <c r="M339" s="396">
        <v>0</v>
      </c>
      <c r="N339" s="212">
        <f t="shared" si="184"/>
        <v>0</v>
      </c>
      <c r="O339" s="212">
        <f t="shared" si="184"/>
        <v>4328522194</v>
      </c>
      <c r="P339" s="212">
        <f t="shared" si="184"/>
        <v>4328522194</v>
      </c>
      <c r="Q339" s="212">
        <f t="shared" si="184"/>
        <v>4328522194</v>
      </c>
      <c r="R339" s="396"/>
      <c r="S339" s="396">
        <f t="shared" si="184"/>
        <v>1298556660</v>
      </c>
      <c r="T339" s="212"/>
      <c r="U339" s="212">
        <f>U340</f>
        <v>0</v>
      </c>
      <c r="V339" s="212">
        <f>V340</f>
        <v>0</v>
      </c>
      <c r="W339" s="212">
        <f>W340</f>
        <v>0</v>
      </c>
      <c r="X339" s="212">
        <f>X340</f>
        <v>0</v>
      </c>
      <c r="Y339" s="396"/>
      <c r="Z339" s="396">
        <v>0</v>
      </c>
      <c r="AA339" s="214"/>
      <c r="AB339" s="130">
        <f t="shared" si="183"/>
        <v>1080750000</v>
      </c>
      <c r="AC339" s="130">
        <f t="shared" si="177"/>
        <v>6139194693</v>
      </c>
      <c r="AD339" s="130">
        <f t="shared" si="178"/>
        <v>6139194693</v>
      </c>
      <c r="AE339" s="130">
        <f t="shared" si="179"/>
        <v>6139194693</v>
      </c>
      <c r="AF339" s="416">
        <v>0</v>
      </c>
      <c r="AG339" s="130">
        <f>M339+S339+Z339</f>
        <v>1298556660</v>
      </c>
      <c r="AH339" s="603"/>
      <c r="AI339" s="354"/>
    </row>
    <row r="340" spans="1:34" ht="12.75">
      <c r="A340" s="482"/>
      <c r="B340" s="158" t="s">
        <v>106</v>
      </c>
      <c r="C340" s="2"/>
      <c r="D340" s="158"/>
      <c r="E340" s="47"/>
      <c r="F340" s="332"/>
      <c r="G340" s="156" t="s">
        <v>107</v>
      </c>
      <c r="H340" s="15">
        <f aca="true" t="shared" si="185" ref="H340:Q340">H341+H361</f>
        <v>1080750000</v>
      </c>
      <c r="I340" s="15">
        <f t="shared" si="185"/>
        <v>1810672499</v>
      </c>
      <c r="J340" s="15">
        <f t="shared" si="185"/>
        <v>1810672499</v>
      </c>
      <c r="K340" s="15">
        <f t="shared" si="185"/>
        <v>1810672499</v>
      </c>
      <c r="L340" s="15"/>
      <c r="M340" s="15">
        <v>0</v>
      </c>
      <c r="N340" s="15">
        <f t="shared" si="185"/>
        <v>0</v>
      </c>
      <c r="O340" s="15">
        <f t="shared" si="185"/>
        <v>4328522194</v>
      </c>
      <c r="P340" s="15">
        <f t="shared" si="185"/>
        <v>4328522194</v>
      </c>
      <c r="Q340" s="15">
        <f t="shared" si="185"/>
        <v>4328522194</v>
      </c>
      <c r="R340" s="15"/>
      <c r="S340" s="15">
        <f>S341+S361</f>
        <v>1298556660</v>
      </c>
      <c r="T340" s="15"/>
      <c r="U340" s="15">
        <f>U341+U361</f>
        <v>0</v>
      </c>
      <c r="V340" s="15">
        <f>V341+V361</f>
        <v>0</v>
      </c>
      <c r="W340" s="15">
        <f>W341+W361</f>
        <v>0</v>
      </c>
      <c r="X340" s="15">
        <f>X341+X361</f>
        <v>0</v>
      </c>
      <c r="Y340" s="15"/>
      <c r="Z340" s="15">
        <v>0</v>
      </c>
      <c r="AA340" s="28"/>
      <c r="AB340" s="131">
        <f t="shared" si="183"/>
        <v>1080750000</v>
      </c>
      <c r="AC340" s="131">
        <f t="shared" si="177"/>
        <v>6139194693</v>
      </c>
      <c r="AD340" s="131">
        <f t="shared" si="178"/>
        <v>6139194693</v>
      </c>
      <c r="AE340" s="131">
        <f t="shared" si="179"/>
        <v>6139194693</v>
      </c>
      <c r="AF340" s="15">
        <v>0</v>
      </c>
      <c r="AG340" s="131">
        <f>M340+S340+Z340</f>
        <v>1298556660</v>
      </c>
      <c r="AH340" s="603"/>
    </row>
    <row r="341" spans="1:34" ht="12.75">
      <c r="A341" s="483"/>
      <c r="B341" s="482"/>
      <c r="C341" s="158" t="s">
        <v>108</v>
      </c>
      <c r="D341" s="2"/>
      <c r="E341" s="159"/>
      <c r="F341" s="322"/>
      <c r="G341" s="156" t="s">
        <v>109</v>
      </c>
      <c r="H341" s="15">
        <f aca="true" t="shared" si="186" ref="H341:Q341">H342+H349+H353+H357</f>
        <v>958450000</v>
      </c>
      <c r="I341" s="15">
        <f t="shared" si="186"/>
        <v>1701272799</v>
      </c>
      <c r="J341" s="15">
        <f t="shared" si="186"/>
        <v>1701272799</v>
      </c>
      <c r="K341" s="15">
        <f t="shared" si="186"/>
        <v>1701272799</v>
      </c>
      <c r="L341" s="15"/>
      <c r="M341" s="15">
        <v>0</v>
      </c>
      <c r="N341" s="15">
        <f t="shared" si="186"/>
        <v>0</v>
      </c>
      <c r="O341" s="15">
        <f t="shared" si="186"/>
        <v>4328522194</v>
      </c>
      <c r="P341" s="15">
        <f t="shared" si="186"/>
        <v>4328522194</v>
      </c>
      <c r="Q341" s="15">
        <f t="shared" si="186"/>
        <v>4328522194</v>
      </c>
      <c r="R341" s="15"/>
      <c r="S341" s="15">
        <f>S342+S349+S353+S357</f>
        <v>1298556660</v>
      </c>
      <c r="T341" s="15"/>
      <c r="U341" s="15">
        <f>U342+U349+U353+U357</f>
        <v>0</v>
      </c>
      <c r="V341" s="15">
        <f>V342+V349+V353+V357</f>
        <v>0</v>
      </c>
      <c r="W341" s="15">
        <f>W342+W349+W353+W357</f>
        <v>0</v>
      </c>
      <c r="X341" s="15">
        <f>X342+X349+X353+X357</f>
        <v>0</v>
      </c>
      <c r="Y341" s="15"/>
      <c r="Z341" s="15">
        <v>0</v>
      </c>
      <c r="AA341" s="28"/>
      <c r="AB341" s="131">
        <f t="shared" si="183"/>
        <v>958450000</v>
      </c>
      <c r="AC341" s="131">
        <f t="shared" si="177"/>
        <v>6029794993</v>
      </c>
      <c r="AD341" s="131">
        <f t="shared" si="178"/>
        <v>6029794993</v>
      </c>
      <c r="AE341" s="131">
        <f t="shared" si="179"/>
        <v>6029794993</v>
      </c>
      <c r="AF341" s="15">
        <v>0</v>
      </c>
      <c r="AG341" s="131">
        <f>M341+S341+Z341</f>
        <v>1298556660</v>
      </c>
      <c r="AH341" s="603"/>
    </row>
    <row r="342" spans="1:34" ht="25.5">
      <c r="A342" s="483"/>
      <c r="B342" s="483"/>
      <c r="C342" s="553"/>
      <c r="D342" s="119" t="s">
        <v>581</v>
      </c>
      <c r="E342" s="119"/>
      <c r="F342" s="317"/>
      <c r="G342" s="164" t="s">
        <v>582</v>
      </c>
      <c r="H342" s="15">
        <f aca="true" t="shared" si="187" ref="H342:S342">H343</f>
        <v>55800000</v>
      </c>
      <c r="I342" s="15">
        <f t="shared" si="187"/>
        <v>208400000</v>
      </c>
      <c r="J342" s="15">
        <f t="shared" si="187"/>
        <v>208400000</v>
      </c>
      <c r="K342" s="15">
        <f t="shared" si="187"/>
        <v>208400000</v>
      </c>
      <c r="L342" s="15"/>
      <c r="M342" s="15">
        <v>0</v>
      </c>
      <c r="N342" s="15">
        <f t="shared" si="187"/>
        <v>0</v>
      </c>
      <c r="O342" s="15">
        <f t="shared" si="187"/>
        <v>0</v>
      </c>
      <c r="P342" s="15">
        <f t="shared" si="187"/>
        <v>0</v>
      </c>
      <c r="Q342" s="15">
        <f t="shared" si="187"/>
        <v>0</v>
      </c>
      <c r="R342" s="15"/>
      <c r="S342" s="15">
        <f t="shared" si="187"/>
        <v>0</v>
      </c>
      <c r="T342" s="15"/>
      <c r="U342" s="15">
        <f>U345</f>
        <v>0</v>
      </c>
      <c r="V342" s="15">
        <f>V345</f>
        <v>0</v>
      </c>
      <c r="W342" s="15">
        <f>W345</f>
        <v>0</v>
      </c>
      <c r="X342" s="15">
        <f>X345</f>
        <v>0</v>
      </c>
      <c r="Y342" s="15"/>
      <c r="Z342" s="15">
        <v>0</v>
      </c>
      <c r="AA342" s="28"/>
      <c r="AB342" s="131">
        <f t="shared" si="183"/>
        <v>55800000</v>
      </c>
      <c r="AC342" s="131">
        <f t="shared" si="177"/>
        <v>208400000</v>
      </c>
      <c r="AD342" s="131">
        <f t="shared" si="178"/>
        <v>208400000</v>
      </c>
      <c r="AE342" s="131">
        <f t="shared" si="179"/>
        <v>208400000</v>
      </c>
      <c r="AF342" s="15">
        <v>0</v>
      </c>
      <c r="AG342" s="15">
        <v>0</v>
      </c>
      <c r="AH342" s="603"/>
    </row>
    <row r="343" spans="1:34" ht="14.25" customHeight="1">
      <c r="A343" s="483"/>
      <c r="B343" s="483"/>
      <c r="C343" s="554"/>
      <c r="D343" s="526"/>
      <c r="E343" s="160" t="s">
        <v>584</v>
      </c>
      <c r="F343" s="466" t="s">
        <v>937</v>
      </c>
      <c r="G343" s="488" t="s">
        <v>583</v>
      </c>
      <c r="H343" s="429">
        <v>55800000</v>
      </c>
      <c r="I343" s="429">
        <v>208400000</v>
      </c>
      <c r="J343" s="429">
        <v>208400000</v>
      </c>
      <c r="K343" s="429">
        <v>208400000</v>
      </c>
      <c r="L343" s="429"/>
      <c r="M343" s="429">
        <v>0</v>
      </c>
      <c r="N343" s="429">
        <v>0</v>
      </c>
      <c r="O343" s="429"/>
      <c r="P343" s="429"/>
      <c r="Q343" s="429"/>
      <c r="R343" s="429"/>
      <c r="S343" s="429">
        <v>0</v>
      </c>
      <c r="T343" s="429"/>
      <c r="U343" s="429">
        <v>0</v>
      </c>
      <c r="V343" s="429"/>
      <c r="W343" s="429"/>
      <c r="X343" s="429"/>
      <c r="Y343" s="429"/>
      <c r="Z343" s="429">
        <v>0</v>
      </c>
      <c r="AA343" s="429"/>
      <c r="AB343" s="581">
        <f t="shared" si="183"/>
        <v>55800000</v>
      </c>
      <c r="AC343" s="581">
        <f t="shared" si="177"/>
        <v>208400000</v>
      </c>
      <c r="AD343" s="581">
        <f t="shared" si="178"/>
        <v>208400000</v>
      </c>
      <c r="AE343" s="581">
        <f t="shared" si="179"/>
        <v>208400000</v>
      </c>
      <c r="AF343" s="429">
        <v>0</v>
      </c>
      <c r="AG343" s="429">
        <v>0</v>
      </c>
      <c r="AH343" s="603"/>
    </row>
    <row r="344" spans="1:34" ht="12.75">
      <c r="A344" s="483"/>
      <c r="B344" s="483"/>
      <c r="C344" s="554"/>
      <c r="D344" s="526"/>
      <c r="E344" s="158" t="s">
        <v>585</v>
      </c>
      <c r="F344" s="467"/>
      <c r="G344" s="489"/>
      <c r="H344" s="435"/>
      <c r="I344" s="435"/>
      <c r="J344" s="435"/>
      <c r="K344" s="435"/>
      <c r="L344" s="435"/>
      <c r="M344" s="435"/>
      <c r="N344" s="435"/>
      <c r="O344" s="435"/>
      <c r="P344" s="435"/>
      <c r="Q344" s="435"/>
      <c r="R344" s="435"/>
      <c r="S344" s="435"/>
      <c r="T344" s="435"/>
      <c r="U344" s="435"/>
      <c r="V344" s="435"/>
      <c r="W344" s="435"/>
      <c r="X344" s="435"/>
      <c r="Y344" s="435"/>
      <c r="Z344" s="435"/>
      <c r="AA344" s="435"/>
      <c r="AB344" s="582"/>
      <c r="AC344" s="582"/>
      <c r="AD344" s="582"/>
      <c r="AE344" s="582"/>
      <c r="AF344" s="435"/>
      <c r="AG344" s="435"/>
      <c r="AH344" s="603"/>
    </row>
    <row r="345" spans="1:34" ht="12.75">
      <c r="A345" s="483"/>
      <c r="B345" s="483"/>
      <c r="C345" s="554"/>
      <c r="D345" s="526"/>
      <c r="E345" s="160" t="s">
        <v>586</v>
      </c>
      <c r="F345" s="467"/>
      <c r="G345" s="489"/>
      <c r="H345" s="435"/>
      <c r="I345" s="435"/>
      <c r="J345" s="435"/>
      <c r="K345" s="435"/>
      <c r="L345" s="435"/>
      <c r="M345" s="435"/>
      <c r="N345" s="435"/>
      <c r="O345" s="435"/>
      <c r="P345" s="435"/>
      <c r="Q345" s="435"/>
      <c r="R345" s="435"/>
      <c r="S345" s="435"/>
      <c r="T345" s="435"/>
      <c r="U345" s="435">
        <v>0</v>
      </c>
      <c r="V345" s="435"/>
      <c r="W345" s="435"/>
      <c r="X345" s="435"/>
      <c r="Y345" s="435"/>
      <c r="Z345" s="435"/>
      <c r="AA345" s="435"/>
      <c r="AB345" s="582">
        <f>H343+N343+U345</f>
        <v>55800000</v>
      </c>
      <c r="AC345" s="582">
        <f>I343+O343+V345</f>
        <v>208400000</v>
      </c>
      <c r="AD345" s="582">
        <f>J343+P343+W345</f>
        <v>208400000</v>
      </c>
      <c r="AE345" s="582">
        <f>K343+Q343+X345</f>
        <v>208400000</v>
      </c>
      <c r="AF345" s="435"/>
      <c r="AG345" s="435"/>
      <c r="AH345" s="603"/>
    </row>
    <row r="346" spans="1:34" ht="12.75">
      <c r="A346" s="483"/>
      <c r="B346" s="483"/>
      <c r="C346" s="554"/>
      <c r="D346" s="526"/>
      <c r="E346" s="160" t="s">
        <v>587</v>
      </c>
      <c r="F346" s="467"/>
      <c r="G346" s="489"/>
      <c r="H346" s="435"/>
      <c r="I346" s="435"/>
      <c r="J346" s="435"/>
      <c r="K346" s="435"/>
      <c r="L346" s="435"/>
      <c r="M346" s="435"/>
      <c r="N346" s="435"/>
      <c r="O346" s="435"/>
      <c r="P346" s="435"/>
      <c r="Q346" s="435"/>
      <c r="R346" s="435"/>
      <c r="S346" s="435"/>
      <c r="T346" s="435"/>
      <c r="U346" s="435"/>
      <c r="V346" s="435"/>
      <c r="W346" s="435"/>
      <c r="X346" s="435"/>
      <c r="Y346" s="435"/>
      <c r="Z346" s="435"/>
      <c r="AA346" s="435"/>
      <c r="AB346" s="582"/>
      <c r="AC346" s="582"/>
      <c r="AD346" s="582"/>
      <c r="AE346" s="582"/>
      <c r="AF346" s="435"/>
      <c r="AG346" s="435"/>
      <c r="AH346" s="603"/>
    </row>
    <row r="347" spans="1:34" ht="12.75">
      <c r="A347" s="483"/>
      <c r="B347" s="483"/>
      <c r="C347" s="554"/>
      <c r="D347" s="526"/>
      <c r="E347" s="160" t="s">
        <v>588</v>
      </c>
      <c r="F347" s="467"/>
      <c r="G347" s="489"/>
      <c r="H347" s="435"/>
      <c r="I347" s="435"/>
      <c r="J347" s="435"/>
      <c r="K347" s="435"/>
      <c r="L347" s="435"/>
      <c r="M347" s="435"/>
      <c r="N347" s="435"/>
      <c r="O347" s="435"/>
      <c r="P347" s="435"/>
      <c r="Q347" s="435"/>
      <c r="R347" s="435"/>
      <c r="S347" s="435"/>
      <c r="T347" s="435"/>
      <c r="U347" s="435"/>
      <c r="V347" s="435"/>
      <c r="W347" s="435"/>
      <c r="X347" s="435"/>
      <c r="Y347" s="435"/>
      <c r="Z347" s="435"/>
      <c r="AA347" s="435"/>
      <c r="AB347" s="582"/>
      <c r="AC347" s="582"/>
      <c r="AD347" s="582"/>
      <c r="AE347" s="582"/>
      <c r="AF347" s="435"/>
      <c r="AG347" s="435"/>
      <c r="AH347" s="603"/>
    </row>
    <row r="348" spans="1:34" ht="12.75">
      <c r="A348" s="483"/>
      <c r="B348" s="483"/>
      <c r="C348" s="554"/>
      <c r="D348" s="527"/>
      <c r="E348" s="160" t="s">
        <v>588</v>
      </c>
      <c r="F348" s="468"/>
      <c r="G348" s="524"/>
      <c r="H348" s="430"/>
      <c r="I348" s="430"/>
      <c r="J348" s="430"/>
      <c r="K348" s="430"/>
      <c r="L348" s="430"/>
      <c r="M348" s="430"/>
      <c r="N348" s="430"/>
      <c r="O348" s="430"/>
      <c r="P348" s="430"/>
      <c r="Q348" s="430"/>
      <c r="R348" s="430"/>
      <c r="S348" s="430"/>
      <c r="T348" s="430"/>
      <c r="U348" s="430"/>
      <c r="V348" s="430"/>
      <c r="W348" s="430"/>
      <c r="X348" s="430"/>
      <c r="Y348" s="430"/>
      <c r="Z348" s="430"/>
      <c r="AA348" s="430"/>
      <c r="AB348" s="583"/>
      <c r="AC348" s="583"/>
      <c r="AD348" s="583"/>
      <c r="AE348" s="583"/>
      <c r="AF348" s="430"/>
      <c r="AG348" s="430"/>
      <c r="AH348" s="603"/>
    </row>
    <row r="349" spans="1:34" ht="12.75">
      <c r="A349" s="483"/>
      <c r="B349" s="483"/>
      <c r="C349" s="554"/>
      <c r="D349" s="119" t="s">
        <v>589</v>
      </c>
      <c r="E349" s="119"/>
      <c r="F349" s="31"/>
      <c r="G349" s="6" t="s">
        <v>590</v>
      </c>
      <c r="H349" s="15">
        <f aca="true" t="shared" si="188" ref="H349:S349">H350</f>
        <v>743800000</v>
      </c>
      <c r="I349" s="15">
        <f t="shared" si="188"/>
        <v>1325359509</v>
      </c>
      <c r="J349" s="15">
        <f t="shared" si="188"/>
        <v>1325359509</v>
      </c>
      <c r="K349" s="15">
        <f t="shared" si="188"/>
        <v>1325359509</v>
      </c>
      <c r="L349" s="15"/>
      <c r="M349" s="15">
        <v>0</v>
      </c>
      <c r="N349" s="15">
        <f t="shared" si="188"/>
        <v>0</v>
      </c>
      <c r="O349" s="15">
        <f t="shared" si="188"/>
        <v>4328522194</v>
      </c>
      <c r="P349" s="15">
        <f t="shared" si="188"/>
        <v>4328522194</v>
      </c>
      <c r="Q349" s="15">
        <f t="shared" si="188"/>
        <v>4328522194</v>
      </c>
      <c r="R349" s="15"/>
      <c r="S349" s="15">
        <f t="shared" si="188"/>
        <v>1298556660</v>
      </c>
      <c r="T349" s="15"/>
      <c r="U349" s="15">
        <f>U350</f>
        <v>0</v>
      </c>
      <c r="V349" s="15"/>
      <c r="W349" s="15"/>
      <c r="X349" s="15"/>
      <c r="Y349" s="15"/>
      <c r="Z349" s="15">
        <v>0</v>
      </c>
      <c r="AA349" s="28"/>
      <c r="AB349" s="131">
        <f aca="true" t="shared" si="189" ref="AB349:AG350">H349+N349+U349</f>
        <v>743800000</v>
      </c>
      <c r="AC349" s="131">
        <f t="shared" si="189"/>
        <v>5653881703</v>
      </c>
      <c r="AD349" s="131">
        <f t="shared" si="189"/>
        <v>5653881703</v>
      </c>
      <c r="AE349" s="131">
        <f t="shared" si="189"/>
        <v>5653881703</v>
      </c>
      <c r="AF349" s="15">
        <v>0</v>
      </c>
      <c r="AG349" s="131">
        <f t="shared" si="189"/>
        <v>1298556660</v>
      </c>
      <c r="AH349" s="603"/>
    </row>
    <row r="350" spans="1:34" ht="12.75">
      <c r="A350" s="483"/>
      <c r="B350" s="483"/>
      <c r="C350" s="554"/>
      <c r="D350" s="525"/>
      <c r="E350" s="160" t="s">
        <v>591</v>
      </c>
      <c r="F350" s="466" t="s">
        <v>938</v>
      </c>
      <c r="G350" s="488" t="s">
        <v>592</v>
      </c>
      <c r="H350" s="490">
        <v>743800000</v>
      </c>
      <c r="I350" s="490">
        <v>1325359509</v>
      </c>
      <c r="J350" s="490">
        <v>1325359509</v>
      </c>
      <c r="K350" s="490">
        <v>1325359509</v>
      </c>
      <c r="L350" s="490"/>
      <c r="M350" s="490">
        <v>0</v>
      </c>
      <c r="N350" s="490">
        <v>0</v>
      </c>
      <c r="O350" s="490">
        <v>4328522194</v>
      </c>
      <c r="P350" s="490">
        <v>4328522194</v>
      </c>
      <c r="Q350" s="490">
        <v>4328522194</v>
      </c>
      <c r="R350" s="490"/>
      <c r="S350" s="490">
        <v>1298556660</v>
      </c>
      <c r="T350" s="490" t="s">
        <v>1061</v>
      </c>
      <c r="U350" s="490">
        <v>0</v>
      </c>
      <c r="V350" s="490"/>
      <c r="W350" s="490"/>
      <c r="X350" s="490"/>
      <c r="Y350" s="490"/>
      <c r="Z350" s="490">
        <v>0</v>
      </c>
      <c r="AA350" s="490"/>
      <c r="AB350" s="493">
        <f t="shared" si="189"/>
        <v>743800000</v>
      </c>
      <c r="AC350" s="493">
        <f t="shared" si="189"/>
        <v>5653881703</v>
      </c>
      <c r="AD350" s="493">
        <f t="shared" si="189"/>
        <v>5653881703</v>
      </c>
      <c r="AE350" s="493">
        <f t="shared" si="189"/>
        <v>5653881703</v>
      </c>
      <c r="AF350" s="490">
        <v>0</v>
      </c>
      <c r="AG350" s="493">
        <f t="shared" si="189"/>
        <v>1298556660</v>
      </c>
      <c r="AH350" s="603"/>
    </row>
    <row r="351" spans="1:34" ht="12.75">
      <c r="A351" s="483"/>
      <c r="B351" s="483"/>
      <c r="C351" s="554"/>
      <c r="D351" s="526"/>
      <c r="E351" s="160" t="s">
        <v>593</v>
      </c>
      <c r="F351" s="467"/>
      <c r="G351" s="489"/>
      <c r="H351" s="491"/>
      <c r="I351" s="491"/>
      <c r="J351" s="491"/>
      <c r="K351" s="491"/>
      <c r="L351" s="491"/>
      <c r="M351" s="491"/>
      <c r="N351" s="491"/>
      <c r="O351" s="491"/>
      <c r="P351" s="491"/>
      <c r="Q351" s="491"/>
      <c r="R351" s="491"/>
      <c r="S351" s="491"/>
      <c r="T351" s="491"/>
      <c r="U351" s="491"/>
      <c r="V351" s="491"/>
      <c r="W351" s="491"/>
      <c r="X351" s="491"/>
      <c r="Y351" s="491"/>
      <c r="Z351" s="491"/>
      <c r="AA351" s="491"/>
      <c r="AB351" s="494"/>
      <c r="AC351" s="494"/>
      <c r="AD351" s="494"/>
      <c r="AE351" s="494"/>
      <c r="AF351" s="491"/>
      <c r="AG351" s="494"/>
      <c r="AH351" s="603"/>
    </row>
    <row r="352" spans="1:34" ht="12.75">
      <c r="A352" s="483"/>
      <c r="B352" s="483"/>
      <c r="C352" s="554"/>
      <c r="D352" s="526"/>
      <c r="E352" s="160" t="s">
        <v>594</v>
      </c>
      <c r="F352" s="467"/>
      <c r="G352" s="489"/>
      <c r="H352" s="492"/>
      <c r="I352" s="492"/>
      <c r="J352" s="492"/>
      <c r="K352" s="492"/>
      <c r="L352" s="492"/>
      <c r="M352" s="492"/>
      <c r="N352" s="492"/>
      <c r="O352" s="492"/>
      <c r="P352" s="492"/>
      <c r="Q352" s="492"/>
      <c r="R352" s="492"/>
      <c r="S352" s="492"/>
      <c r="T352" s="492"/>
      <c r="U352" s="492"/>
      <c r="V352" s="492"/>
      <c r="W352" s="492"/>
      <c r="X352" s="492"/>
      <c r="Y352" s="492"/>
      <c r="Z352" s="492"/>
      <c r="AA352" s="492"/>
      <c r="AB352" s="495"/>
      <c r="AC352" s="495"/>
      <c r="AD352" s="495"/>
      <c r="AE352" s="495"/>
      <c r="AF352" s="492"/>
      <c r="AG352" s="495"/>
      <c r="AH352" s="603"/>
    </row>
    <row r="353" spans="1:34" ht="12.75">
      <c r="A353" s="483"/>
      <c r="B353" s="483"/>
      <c r="C353" s="554"/>
      <c r="D353" s="119" t="s">
        <v>595</v>
      </c>
      <c r="E353" s="168"/>
      <c r="F353" s="31"/>
      <c r="G353" s="6" t="s">
        <v>596</v>
      </c>
      <c r="H353" s="15">
        <f aca="true" t="shared" si="190" ref="H353:Q353">H354</f>
        <v>75800000</v>
      </c>
      <c r="I353" s="15">
        <f t="shared" si="190"/>
        <v>75073320</v>
      </c>
      <c r="J353" s="15">
        <f t="shared" si="190"/>
        <v>75073320</v>
      </c>
      <c r="K353" s="15">
        <f t="shared" si="190"/>
        <v>75073320</v>
      </c>
      <c r="L353" s="15"/>
      <c r="M353" s="15">
        <v>0</v>
      </c>
      <c r="N353" s="15">
        <f t="shared" si="190"/>
        <v>0</v>
      </c>
      <c r="O353" s="15">
        <f t="shared" si="190"/>
        <v>0</v>
      </c>
      <c r="P353" s="15">
        <f t="shared" si="190"/>
        <v>0</v>
      </c>
      <c r="Q353" s="15">
        <f t="shared" si="190"/>
        <v>0</v>
      </c>
      <c r="R353" s="15"/>
      <c r="S353" s="15">
        <v>0</v>
      </c>
      <c r="T353" s="15"/>
      <c r="U353" s="15">
        <f>U354</f>
        <v>0</v>
      </c>
      <c r="V353" s="15"/>
      <c r="W353" s="15"/>
      <c r="X353" s="15"/>
      <c r="Y353" s="15"/>
      <c r="Z353" s="15">
        <v>0</v>
      </c>
      <c r="AA353" s="28"/>
      <c r="AB353" s="131">
        <f aca="true" t="shared" si="191" ref="AB353:AE354">H353+N353+U353</f>
        <v>75800000</v>
      </c>
      <c r="AC353" s="131">
        <f t="shared" si="191"/>
        <v>75073320</v>
      </c>
      <c r="AD353" s="131">
        <f t="shared" si="191"/>
        <v>75073320</v>
      </c>
      <c r="AE353" s="131">
        <f t="shared" si="191"/>
        <v>75073320</v>
      </c>
      <c r="AF353" s="15">
        <v>0</v>
      </c>
      <c r="AG353" s="15">
        <v>0</v>
      </c>
      <c r="AH353" s="603"/>
    </row>
    <row r="354" spans="1:34" ht="12.75">
      <c r="A354" s="483"/>
      <c r="B354" s="483"/>
      <c r="C354" s="554"/>
      <c r="D354" s="525"/>
      <c r="E354" s="160" t="s">
        <v>597</v>
      </c>
      <c r="F354" s="466" t="s">
        <v>939</v>
      </c>
      <c r="G354" s="488" t="s">
        <v>598</v>
      </c>
      <c r="H354" s="490">
        <v>75800000</v>
      </c>
      <c r="I354" s="490">
        <v>75073320</v>
      </c>
      <c r="J354" s="490">
        <v>75073320</v>
      </c>
      <c r="K354" s="490">
        <v>75073320</v>
      </c>
      <c r="L354" s="490"/>
      <c r="M354" s="490">
        <v>0</v>
      </c>
      <c r="N354" s="490">
        <v>0</v>
      </c>
      <c r="O354" s="490"/>
      <c r="P354" s="490"/>
      <c r="Q354" s="490"/>
      <c r="R354" s="490"/>
      <c r="S354" s="490">
        <v>0</v>
      </c>
      <c r="T354" s="490"/>
      <c r="U354" s="490">
        <v>0</v>
      </c>
      <c r="V354" s="490"/>
      <c r="W354" s="490"/>
      <c r="X354" s="490"/>
      <c r="Y354" s="490"/>
      <c r="Z354" s="490">
        <v>0</v>
      </c>
      <c r="AA354" s="490"/>
      <c r="AB354" s="493">
        <f t="shared" si="191"/>
        <v>75800000</v>
      </c>
      <c r="AC354" s="493">
        <f t="shared" si="191"/>
        <v>75073320</v>
      </c>
      <c r="AD354" s="493">
        <f t="shared" si="191"/>
        <v>75073320</v>
      </c>
      <c r="AE354" s="493">
        <f t="shared" si="191"/>
        <v>75073320</v>
      </c>
      <c r="AF354" s="490">
        <v>0</v>
      </c>
      <c r="AG354" s="490">
        <v>0</v>
      </c>
      <c r="AH354" s="603"/>
    </row>
    <row r="355" spans="1:34" ht="12.75">
      <c r="A355" s="483"/>
      <c r="B355" s="483"/>
      <c r="C355" s="554"/>
      <c r="D355" s="526"/>
      <c r="E355" s="160" t="s">
        <v>599</v>
      </c>
      <c r="F355" s="467"/>
      <c r="G355" s="489"/>
      <c r="H355" s="491"/>
      <c r="I355" s="491"/>
      <c r="J355" s="491"/>
      <c r="K355" s="491"/>
      <c r="L355" s="491"/>
      <c r="M355" s="491"/>
      <c r="N355" s="491"/>
      <c r="O355" s="491"/>
      <c r="P355" s="491"/>
      <c r="Q355" s="491"/>
      <c r="R355" s="491"/>
      <c r="S355" s="491"/>
      <c r="T355" s="491"/>
      <c r="U355" s="491"/>
      <c r="V355" s="491"/>
      <c r="W355" s="491"/>
      <c r="X355" s="491"/>
      <c r="Y355" s="491"/>
      <c r="Z355" s="491"/>
      <c r="AA355" s="491"/>
      <c r="AB355" s="494"/>
      <c r="AC355" s="494"/>
      <c r="AD355" s="494"/>
      <c r="AE355" s="494"/>
      <c r="AF355" s="491"/>
      <c r="AG355" s="491"/>
      <c r="AH355" s="603"/>
    </row>
    <row r="356" spans="1:34" ht="12.75">
      <c r="A356" s="483"/>
      <c r="B356" s="483"/>
      <c r="C356" s="554"/>
      <c r="D356" s="527"/>
      <c r="E356" s="160" t="s">
        <v>600</v>
      </c>
      <c r="F356" s="468"/>
      <c r="G356" s="524"/>
      <c r="H356" s="492"/>
      <c r="I356" s="492"/>
      <c r="J356" s="492"/>
      <c r="K356" s="492"/>
      <c r="L356" s="492"/>
      <c r="M356" s="492"/>
      <c r="N356" s="492"/>
      <c r="O356" s="492"/>
      <c r="P356" s="492"/>
      <c r="Q356" s="492"/>
      <c r="R356" s="492"/>
      <c r="S356" s="492"/>
      <c r="T356" s="492"/>
      <c r="U356" s="492"/>
      <c r="V356" s="492"/>
      <c r="W356" s="492"/>
      <c r="X356" s="492"/>
      <c r="Y356" s="492"/>
      <c r="Z356" s="492"/>
      <c r="AA356" s="492"/>
      <c r="AB356" s="495"/>
      <c r="AC356" s="495"/>
      <c r="AD356" s="495"/>
      <c r="AE356" s="495"/>
      <c r="AF356" s="492"/>
      <c r="AG356" s="492"/>
      <c r="AH356" s="603"/>
    </row>
    <row r="357" spans="1:34" ht="12.75">
      <c r="A357" s="483"/>
      <c r="B357" s="483"/>
      <c r="C357" s="554"/>
      <c r="D357" s="119" t="s">
        <v>601</v>
      </c>
      <c r="E357" s="119"/>
      <c r="F357" s="316"/>
      <c r="G357" s="169" t="s">
        <v>602</v>
      </c>
      <c r="H357" s="15">
        <f aca="true" t="shared" si="192" ref="H357:Q357">H358</f>
        <v>83050000</v>
      </c>
      <c r="I357" s="15">
        <f t="shared" si="192"/>
        <v>92439970</v>
      </c>
      <c r="J357" s="15">
        <f t="shared" si="192"/>
        <v>92439970</v>
      </c>
      <c r="K357" s="15">
        <f t="shared" si="192"/>
        <v>92439970</v>
      </c>
      <c r="L357" s="15"/>
      <c r="M357" s="15">
        <v>0</v>
      </c>
      <c r="N357" s="15">
        <f t="shared" si="192"/>
        <v>0</v>
      </c>
      <c r="O357" s="15">
        <f t="shared" si="192"/>
        <v>0</v>
      </c>
      <c r="P357" s="15">
        <f t="shared" si="192"/>
        <v>0</v>
      </c>
      <c r="Q357" s="15">
        <f t="shared" si="192"/>
        <v>0</v>
      </c>
      <c r="R357" s="15"/>
      <c r="S357" s="15">
        <v>0</v>
      </c>
      <c r="T357" s="15"/>
      <c r="U357" s="15">
        <f>U358</f>
        <v>0</v>
      </c>
      <c r="V357" s="15"/>
      <c r="W357" s="15"/>
      <c r="X357" s="15"/>
      <c r="Y357" s="15"/>
      <c r="Z357" s="15">
        <v>0</v>
      </c>
      <c r="AA357" s="15"/>
      <c r="AB357" s="131">
        <f aca="true" t="shared" si="193" ref="AB357:AE358">H357+N357+U357</f>
        <v>83050000</v>
      </c>
      <c r="AC357" s="131">
        <f t="shared" si="193"/>
        <v>92439970</v>
      </c>
      <c r="AD357" s="131">
        <f t="shared" si="193"/>
        <v>92439970</v>
      </c>
      <c r="AE357" s="131">
        <f t="shared" si="193"/>
        <v>92439970</v>
      </c>
      <c r="AF357" s="15">
        <v>0</v>
      </c>
      <c r="AG357" s="15">
        <v>0</v>
      </c>
      <c r="AH357" s="603"/>
    </row>
    <row r="358" spans="1:34" ht="12.75">
      <c r="A358" s="483"/>
      <c r="B358" s="483"/>
      <c r="C358" s="554"/>
      <c r="D358" s="525"/>
      <c r="E358" s="160" t="s">
        <v>603</v>
      </c>
      <c r="F358" s="466" t="s">
        <v>940</v>
      </c>
      <c r="G358" s="488" t="s">
        <v>604</v>
      </c>
      <c r="H358" s="490">
        <v>83050000</v>
      </c>
      <c r="I358" s="490">
        <v>92439970</v>
      </c>
      <c r="J358" s="490">
        <v>92439970</v>
      </c>
      <c r="K358" s="490">
        <v>92439970</v>
      </c>
      <c r="L358" s="490"/>
      <c r="M358" s="490">
        <v>0</v>
      </c>
      <c r="N358" s="490">
        <v>0</v>
      </c>
      <c r="O358" s="490"/>
      <c r="P358" s="490"/>
      <c r="Q358" s="490"/>
      <c r="R358" s="490"/>
      <c r="S358" s="490">
        <v>0</v>
      </c>
      <c r="T358" s="490"/>
      <c r="U358" s="490">
        <v>0</v>
      </c>
      <c r="V358" s="490"/>
      <c r="W358" s="490"/>
      <c r="X358" s="490"/>
      <c r="Y358" s="490"/>
      <c r="Z358" s="490"/>
      <c r="AA358" s="490"/>
      <c r="AB358" s="493">
        <f t="shared" si="193"/>
        <v>83050000</v>
      </c>
      <c r="AC358" s="493">
        <f t="shared" si="193"/>
        <v>92439970</v>
      </c>
      <c r="AD358" s="493">
        <f t="shared" si="193"/>
        <v>92439970</v>
      </c>
      <c r="AE358" s="493">
        <f t="shared" si="193"/>
        <v>92439970</v>
      </c>
      <c r="AF358" s="490">
        <v>0</v>
      </c>
      <c r="AG358" s="490">
        <v>0</v>
      </c>
      <c r="AH358" s="603"/>
    </row>
    <row r="359" spans="1:34" ht="12.75">
      <c r="A359" s="483"/>
      <c r="B359" s="483"/>
      <c r="C359" s="554"/>
      <c r="D359" s="526"/>
      <c r="E359" s="160" t="s">
        <v>605</v>
      </c>
      <c r="F359" s="467"/>
      <c r="G359" s="489"/>
      <c r="H359" s="491"/>
      <c r="I359" s="491"/>
      <c r="J359" s="491"/>
      <c r="K359" s="491"/>
      <c r="L359" s="491"/>
      <c r="M359" s="491"/>
      <c r="N359" s="491"/>
      <c r="O359" s="491"/>
      <c r="P359" s="491"/>
      <c r="Q359" s="491"/>
      <c r="R359" s="491"/>
      <c r="S359" s="491"/>
      <c r="T359" s="491"/>
      <c r="U359" s="491"/>
      <c r="V359" s="491"/>
      <c r="W359" s="491"/>
      <c r="X359" s="491"/>
      <c r="Y359" s="491"/>
      <c r="Z359" s="491"/>
      <c r="AA359" s="491"/>
      <c r="AB359" s="494"/>
      <c r="AC359" s="494"/>
      <c r="AD359" s="494"/>
      <c r="AE359" s="494"/>
      <c r="AF359" s="491"/>
      <c r="AG359" s="491"/>
      <c r="AH359" s="603"/>
    </row>
    <row r="360" spans="1:34" ht="12.75">
      <c r="A360" s="483"/>
      <c r="B360" s="483"/>
      <c r="C360" s="555"/>
      <c r="D360" s="527"/>
      <c r="E360" s="160" t="s">
        <v>606</v>
      </c>
      <c r="F360" s="468"/>
      <c r="G360" s="524"/>
      <c r="H360" s="492"/>
      <c r="I360" s="492"/>
      <c r="J360" s="492"/>
      <c r="K360" s="492"/>
      <c r="L360" s="492"/>
      <c r="M360" s="492"/>
      <c r="N360" s="492"/>
      <c r="O360" s="492"/>
      <c r="P360" s="492"/>
      <c r="Q360" s="492"/>
      <c r="R360" s="492"/>
      <c r="S360" s="492"/>
      <c r="T360" s="492"/>
      <c r="U360" s="492"/>
      <c r="V360" s="492"/>
      <c r="W360" s="492"/>
      <c r="X360" s="492"/>
      <c r="Y360" s="492"/>
      <c r="Z360" s="492"/>
      <c r="AA360" s="492"/>
      <c r="AB360" s="495"/>
      <c r="AC360" s="495"/>
      <c r="AD360" s="495"/>
      <c r="AE360" s="495"/>
      <c r="AF360" s="492"/>
      <c r="AG360" s="492"/>
      <c r="AH360" s="603"/>
    </row>
    <row r="361" spans="1:34" ht="12.75">
      <c r="A361" s="483"/>
      <c r="B361" s="483"/>
      <c r="C361" s="158" t="s">
        <v>110</v>
      </c>
      <c r="D361" s="159"/>
      <c r="E361" s="159"/>
      <c r="F361" s="322"/>
      <c r="G361" s="6" t="s">
        <v>111</v>
      </c>
      <c r="H361" s="15">
        <f aca="true" t="shared" si="194" ref="H361:Q361">H362+H366</f>
        <v>122300000</v>
      </c>
      <c r="I361" s="15">
        <f t="shared" si="194"/>
        <v>109399700</v>
      </c>
      <c r="J361" s="15">
        <f t="shared" si="194"/>
        <v>109399700</v>
      </c>
      <c r="K361" s="15">
        <f t="shared" si="194"/>
        <v>109399700</v>
      </c>
      <c r="L361" s="15"/>
      <c r="M361" s="15">
        <v>0</v>
      </c>
      <c r="N361" s="15">
        <f t="shared" si="194"/>
        <v>0</v>
      </c>
      <c r="O361" s="15">
        <f t="shared" si="194"/>
        <v>0</v>
      </c>
      <c r="P361" s="15">
        <f t="shared" si="194"/>
        <v>0</v>
      </c>
      <c r="Q361" s="15">
        <f t="shared" si="194"/>
        <v>0</v>
      </c>
      <c r="R361" s="15"/>
      <c r="S361" s="15">
        <v>0</v>
      </c>
      <c r="T361" s="15"/>
      <c r="U361" s="15">
        <f>U362+U366</f>
        <v>0</v>
      </c>
      <c r="V361" s="15"/>
      <c r="W361" s="15"/>
      <c r="X361" s="15"/>
      <c r="Y361" s="15"/>
      <c r="Z361" s="15">
        <v>0</v>
      </c>
      <c r="AA361" s="15"/>
      <c r="AB361" s="131">
        <f aca="true" t="shared" si="195" ref="AB361:AE363">H361+N361+U361</f>
        <v>122300000</v>
      </c>
      <c r="AC361" s="131">
        <f t="shared" si="195"/>
        <v>109399700</v>
      </c>
      <c r="AD361" s="131">
        <f t="shared" si="195"/>
        <v>109399700</v>
      </c>
      <c r="AE361" s="131">
        <f t="shared" si="195"/>
        <v>109399700</v>
      </c>
      <c r="AF361" s="15">
        <v>0</v>
      </c>
      <c r="AG361" s="15">
        <v>0</v>
      </c>
      <c r="AH361" s="603"/>
    </row>
    <row r="362" spans="1:34" ht="12.75">
      <c r="A362" s="483"/>
      <c r="B362" s="483"/>
      <c r="C362" s="553"/>
      <c r="D362" s="119" t="s">
        <v>607</v>
      </c>
      <c r="E362" s="168"/>
      <c r="F362" s="31"/>
      <c r="G362" s="6" t="s">
        <v>608</v>
      </c>
      <c r="H362" s="15">
        <f aca="true" t="shared" si="196" ref="H362:Q362">H363</f>
        <v>112400000</v>
      </c>
      <c r="I362" s="15">
        <f t="shared" si="196"/>
        <v>99499700</v>
      </c>
      <c r="J362" s="15">
        <f t="shared" si="196"/>
        <v>99499700</v>
      </c>
      <c r="K362" s="15">
        <f t="shared" si="196"/>
        <v>99499700</v>
      </c>
      <c r="L362" s="15"/>
      <c r="M362" s="15">
        <v>0</v>
      </c>
      <c r="N362" s="15">
        <f t="shared" si="196"/>
        <v>0</v>
      </c>
      <c r="O362" s="15">
        <f t="shared" si="196"/>
        <v>0</v>
      </c>
      <c r="P362" s="15">
        <f t="shared" si="196"/>
        <v>0</v>
      </c>
      <c r="Q362" s="15">
        <f t="shared" si="196"/>
        <v>0</v>
      </c>
      <c r="R362" s="15"/>
      <c r="S362" s="15">
        <v>0</v>
      </c>
      <c r="T362" s="15"/>
      <c r="U362" s="15">
        <f>U363</f>
        <v>0</v>
      </c>
      <c r="V362" s="15"/>
      <c r="W362" s="15"/>
      <c r="X362" s="15"/>
      <c r="Y362" s="15"/>
      <c r="Z362" s="15">
        <v>0</v>
      </c>
      <c r="AA362" s="15"/>
      <c r="AB362" s="131">
        <f t="shared" si="195"/>
        <v>112400000</v>
      </c>
      <c r="AC362" s="131">
        <f t="shared" si="195"/>
        <v>99499700</v>
      </c>
      <c r="AD362" s="131">
        <f t="shared" si="195"/>
        <v>99499700</v>
      </c>
      <c r="AE362" s="131">
        <f t="shared" si="195"/>
        <v>99499700</v>
      </c>
      <c r="AF362" s="15">
        <v>0</v>
      </c>
      <c r="AG362" s="15">
        <v>0</v>
      </c>
      <c r="AH362" s="603"/>
    </row>
    <row r="363" spans="1:34" ht="14.25" customHeight="1">
      <c r="A363" s="483"/>
      <c r="B363" s="483"/>
      <c r="C363" s="554"/>
      <c r="D363" s="525"/>
      <c r="E363" s="160" t="s">
        <v>609</v>
      </c>
      <c r="F363" s="466" t="s">
        <v>941</v>
      </c>
      <c r="G363" s="488" t="s">
        <v>610</v>
      </c>
      <c r="H363" s="490">
        <v>112400000</v>
      </c>
      <c r="I363" s="490">
        <v>99499700</v>
      </c>
      <c r="J363" s="490">
        <v>99499700</v>
      </c>
      <c r="K363" s="490">
        <v>99499700</v>
      </c>
      <c r="L363" s="490"/>
      <c r="M363" s="490">
        <v>0</v>
      </c>
      <c r="N363" s="490">
        <v>0</v>
      </c>
      <c r="O363" s="490"/>
      <c r="P363" s="490"/>
      <c r="Q363" s="490"/>
      <c r="R363" s="490"/>
      <c r="S363" s="490">
        <v>0</v>
      </c>
      <c r="T363" s="490"/>
      <c r="U363" s="490">
        <v>0</v>
      </c>
      <c r="V363" s="490"/>
      <c r="W363" s="490"/>
      <c r="X363" s="490"/>
      <c r="Y363" s="490"/>
      <c r="Z363" s="490">
        <v>0</v>
      </c>
      <c r="AA363" s="490"/>
      <c r="AB363" s="493">
        <f t="shared" si="195"/>
        <v>112400000</v>
      </c>
      <c r="AC363" s="493">
        <f t="shared" si="195"/>
        <v>99499700</v>
      </c>
      <c r="AD363" s="493">
        <f t="shared" si="195"/>
        <v>99499700</v>
      </c>
      <c r="AE363" s="493">
        <f t="shared" si="195"/>
        <v>99499700</v>
      </c>
      <c r="AF363" s="490">
        <v>0</v>
      </c>
      <c r="AG363" s="490">
        <v>0</v>
      </c>
      <c r="AH363" s="603"/>
    </row>
    <row r="364" spans="1:34" ht="14.25" customHeight="1">
      <c r="A364" s="483"/>
      <c r="B364" s="483"/>
      <c r="C364" s="554"/>
      <c r="D364" s="526"/>
      <c r="E364" s="160" t="s">
        <v>611</v>
      </c>
      <c r="F364" s="467"/>
      <c r="G364" s="489"/>
      <c r="H364" s="491"/>
      <c r="I364" s="491"/>
      <c r="J364" s="491"/>
      <c r="K364" s="491"/>
      <c r="L364" s="491"/>
      <c r="M364" s="491"/>
      <c r="N364" s="491"/>
      <c r="O364" s="491"/>
      <c r="P364" s="491"/>
      <c r="Q364" s="491"/>
      <c r="R364" s="491"/>
      <c r="S364" s="491"/>
      <c r="T364" s="491"/>
      <c r="U364" s="491"/>
      <c r="V364" s="491"/>
      <c r="W364" s="491"/>
      <c r="X364" s="491"/>
      <c r="Y364" s="491"/>
      <c r="Z364" s="491"/>
      <c r="AA364" s="491"/>
      <c r="AB364" s="494"/>
      <c r="AC364" s="494"/>
      <c r="AD364" s="494"/>
      <c r="AE364" s="494"/>
      <c r="AF364" s="491"/>
      <c r="AG364" s="491"/>
      <c r="AH364" s="603"/>
    </row>
    <row r="365" spans="1:34" ht="14.25" customHeight="1">
      <c r="A365" s="483"/>
      <c r="B365" s="483"/>
      <c r="C365" s="554"/>
      <c r="D365" s="527"/>
      <c r="E365" s="160" t="s">
        <v>612</v>
      </c>
      <c r="F365" s="468"/>
      <c r="G365" s="524"/>
      <c r="H365" s="492"/>
      <c r="I365" s="492"/>
      <c r="J365" s="492"/>
      <c r="K365" s="492"/>
      <c r="L365" s="492"/>
      <c r="M365" s="492"/>
      <c r="N365" s="492"/>
      <c r="O365" s="492"/>
      <c r="P365" s="492"/>
      <c r="Q365" s="492"/>
      <c r="R365" s="492"/>
      <c r="S365" s="492"/>
      <c r="T365" s="492"/>
      <c r="U365" s="492"/>
      <c r="V365" s="492"/>
      <c r="W365" s="492"/>
      <c r="X365" s="492"/>
      <c r="Y365" s="492"/>
      <c r="Z365" s="492"/>
      <c r="AA365" s="492"/>
      <c r="AB365" s="495"/>
      <c r="AC365" s="495"/>
      <c r="AD365" s="495"/>
      <c r="AE365" s="495"/>
      <c r="AF365" s="492"/>
      <c r="AG365" s="492"/>
      <c r="AH365" s="603"/>
    </row>
    <row r="366" spans="1:34" ht="27" customHeight="1">
      <c r="A366" s="483"/>
      <c r="B366" s="483"/>
      <c r="C366" s="554"/>
      <c r="D366" s="119" t="s">
        <v>613</v>
      </c>
      <c r="E366" s="119"/>
      <c r="F366" s="316"/>
      <c r="G366" s="6" t="s">
        <v>614</v>
      </c>
      <c r="H366" s="15">
        <f>H367</f>
        <v>9900000</v>
      </c>
      <c r="I366" s="15">
        <f>I367</f>
        <v>9900000</v>
      </c>
      <c r="J366" s="15">
        <f>J367</f>
        <v>9900000</v>
      </c>
      <c r="K366" s="15">
        <f>K367</f>
        <v>9900000</v>
      </c>
      <c r="L366" s="15"/>
      <c r="M366" s="15">
        <v>0</v>
      </c>
      <c r="N366" s="15">
        <f>N367</f>
        <v>0</v>
      </c>
      <c r="O366" s="15"/>
      <c r="P366" s="15"/>
      <c r="Q366" s="15"/>
      <c r="R366" s="15"/>
      <c r="S366" s="15">
        <v>0</v>
      </c>
      <c r="T366" s="15"/>
      <c r="U366" s="15">
        <f>U367</f>
        <v>0</v>
      </c>
      <c r="V366" s="15"/>
      <c r="W366" s="15"/>
      <c r="X366" s="15"/>
      <c r="Y366" s="15"/>
      <c r="Z366" s="15">
        <v>0</v>
      </c>
      <c r="AA366" s="15"/>
      <c r="AB366" s="131">
        <f aca="true" t="shared" si="197" ref="AB366:AE367">H366+N366+U366</f>
        <v>9900000</v>
      </c>
      <c r="AC366" s="131">
        <f t="shared" si="197"/>
        <v>9900000</v>
      </c>
      <c r="AD366" s="131">
        <f t="shared" si="197"/>
        <v>9900000</v>
      </c>
      <c r="AE366" s="131">
        <f t="shared" si="197"/>
        <v>9900000</v>
      </c>
      <c r="AF366" s="15">
        <v>0</v>
      </c>
      <c r="AG366" s="15">
        <v>0</v>
      </c>
      <c r="AH366" s="603"/>
    </row>
    <row r="367" spans="1:34" ht="20.25" customHeight="1">
      <c r="A367" s="483"/>
      <c r="B367" s="483"/>
      <c r="C367" s="554"/>
      <c r="D367" s="525"/>
      <c r="E367" s="158" t="s">
        <v>615</v>
      </c>
      <c r="F367" s="466" t="s">
        <v>942</v>
      </c>
      <c r="G367" s="456" t="s">
        <v>616</v>
      </c>
      <c r="H367" s="490">
        <v>9900000</v>
      </c>
      <c r="I367" s="490">
        <v>9900000</v>
      </c>
      <c r="J367" s="490">
        <v>9900000</v>
      </c>
      <c r="K367" s="490">
        <v>9900000</v>
      </c>
      <c r="L367" s="490"/>
      <c r="M367" s="490">
        <v>0</v>
      </c>
      <c r="N367" s="501">
        <v>0</v>
      </c>
      <c r="O367" s="501"/>
      <c r="P367" s="501"/>
      <c r="Q367" s="501"/>
      <c r="R367" s="490"/>
      <c r="S367" s="490">
        <v>0</v>
      </c>
      <c r="T367" s="490"/>
      <c r="U367" s="501">
        <v>0</v>
      </c>
      <c r="V367" s="501"/>
      <c r="W367" s="501"/>
      <c r="X367" s="501"/>
      <c r="Y367" s="490"/>
      <c r="Z367" s="490">
        <v>0</v>
      </c>
      <c r="AA367" s="501"/>
      <c r="AB367" s="493">
        <f t="shared" si="197"/>
        <v>9900000</v>
      </c>
      <c r="AC367" s="493">
        <f t="shared" si="197"/>
        <v>9900000</v>
      </c>
      <c r="AD367" s="493">
        <f t="shared" si="197"/>
        <v>9900000</v>
      </c>
      <c r="AE367" s="493">
        <f t="shared" si="197"/>
        <v>9900000</v>
      </c>
      <c r="AF367" s="490">
        <v>0</v>
      </c>
      <c r="AG367" s="490">
        <v>0</v>
      </c>
      <c r="AH367" s="603"/>
    </row>
    <row r="368" spans="1:34" ht="20.25" customHeight="1">
      <c r="A368" s="511"/>
      <c r="B368" s="511"/>
      <c r="C368" s="555"/>
      <c r="D368" s="527"/>
      <c r="E368" s="158" t="s">
        <v>617</v>
      </c>
      <c r="F368" s="468"/>
      <c r="G368" s="457"/>
      <c r="H368" s="492"/>
      <c r="I368" s="492"/>
      <c r="J368" s="492"/>
      <c r="K368" s="492"/>
      <c r="L368" s="492"/>
      <c r="M368" s="492"/>
      <c r="N368" s="503"/>
      <c r="O368" s="503"/>
      <c r="P368" s="503"/>
      <c r="Q368" s="503"/>
      <c r="R368" s="492"/>
      <c r="S368" s="492"/>
      <c r="T368" s="492"/>
      <c r="U368" s="503"/>
      <c r="V368" s="503"/>
      <c r="W368" s="503"/>
      <c r="X368" s="503"/>
      <c r="Y368" s="492"/>
      <c r="Z368" s="492"/>
      <c r="AA368" s="503"/>
      <c r="AB368" s="495"/>
      <c r="AC368" s="495"/>
      <c r="AD368" s="495"/>
      <c r="AE368" s="495"/>
      <c r="AF368" s="492"/>
      <c r="AG368" s="492"/>
      <c r="AH368" s="603"/>
    </row>
    <row r="369" spans="1:34" ht="12.75">
      <c r="A369" s="28">
        <v>4</v>
      </c>
      <c r="B369" s="28"/>
      <c r="C369" s="158"/>
      <c r="D369" s="159"/>
      <c r="E369" s="158"/>
      <c r="F369" s="322"/>
      <c r="G369" s="156" t="s">
        <v>43</v>
      </c>
      <c r="H369" s="15">
        <f aca="true" t="shared" si="198" ref="H369:Q369">H370+H392</f>
        <v>838950678.7</v>
      </c>
      <c r="I369" s="15">
        <f t="shared" si="198"/>
        <v>1469117694.46</v>
      </c>
      <c r="J369" s="15">
        <f t="shared" si="198"/>
        <v>1322461912</v>
      </c>
      <c r="K369" s="15">
        <f t="shared" si="198"/>
        <v>1322461912</v>
      </c>
      <c r="L369" s="15"/>
      <c r="M369" s="15">
        <v>0</v>
      </c>
      <c r="N369" s="15">
        <f t="shared" si="198"/>
        <v>0</v>
      </c>
      <c r="O369" s="15">
        <f t="shared" si="198"/>
        <v>0</v>
      </c>
      <c r="P369" s="15">
        <f t="shared" si="198"/>
        <v>0</v>
      </c>
      <c r="Q369" s="15">
        <f t="shared" si="198"/>
        <v>0</v>
      </c>
      <c r="R369" s="15"/>
      <c r="S369" s="15">
        <v>0</v>
      </c>
      <c r="T369" s="15"/>
      <c r="U369" s="15">
        <f>U370+U392</f>
        <v>0</v>
      </c>
      <c r="V369" s="125"/>
      <c r="W369" s="125"/>
      <c r="X369" s="125"/>
      <c r="Y369" s="15"/>
      <c r="Z369" s="15"/>
      <c r="AA369" s="125"/>
      <c r="AB369" s="131">
        <f>H369+N369+U369</f>
        <v>838950678.7</v>
      </c>
      <c r="AC369" s="131">
        <f>I369+O369+V369</f>
        <v>1469117694.46</v>
      </c>
      <c r="AD369" s="131">
        <f>J369+P369+W369</f>
        <v>1322461912</v>
      </c>
      <c r="AE369" s="131">
        <f>K369+Q369+X369</f>
        <v>1322461912</v>
      </c>
      <c r="AF369" s="15"/>
      <c r="AG369" s="15"/>
      <c r="AH369" s="603"/>
    </row>
    <row r="370" spans="1:34" ht="12.75">
      <c r="A370" s="482"/>
      <c r="B370" s="158" t="s">
        <v>44</v>
      </c>
      <c r="C370" s="2"/>
      <c r="D370" s="158"/>
      <c r="E370" s="47"/>
      <c r="F370" s="332"/>
      <c r="G370" s="156" t="s">
        <v>45</v>
      </c>
      <c r="H370" s="15">
        <f aca="true" t="shared" si="199" ref="H370:Q370">H371+H376+H384</f>
        <v>766400678.7</v>
      </c>
      <c r="I370" s="15">
        <f t="shared" si="199"/>
        <v>1407724404.46</v>
      </c>
      <c r="J370" s="15">
        <f t="shared" si="199"/>
        <v>1261068622</v>
      </c>
      <c r="K370" s="15">
        <f t="shared" si="199"/>
        <v>1261068622</v>
      </c>
      <c r="L370" s="15"/>
      <c r="M370" s="15">
        <v>0</v>
      </c>
      <c r="N370" s="15">
        <f t="shared" si="199"/>
        <v>0</v>
      </c>
      <c r="O370" s="15">
        <f t="shared" si="199"/>
        <v>0</v>
      </c>
      <c r="P370" s="15">
        <f t="shared" si="199"/>
        <v>0</v>
      </c>
      <c r="Q370" s="15">
        <f t="shared" si="199"/>
        <v>0</v>
      </c>
      <c r="R370" s="15"/>
      <c r="S370" s="15">
        <v>0</v>
      </c>
      <c r="T370" s="15"/>
      <c r="U370" s="15">
        <f>U371+U376+U384</f>
        <v>0</v>
      </c>
      <c r="V370" s="15"/>
      <c r="W370" s="15"/>
      <c r="X370" s="15"/>
      <c r="Y370" s="15"/>
      <c r="Z370" s="15">
        <v>0</v>
      </c>
      <c r="AA370" s="28"/>
      <c r="AB370" s="131">
        <f aca="true" t="shared" si="200" ref="AB370:AB379">H370+N370+U370</f>
        <v>766400678.7</v>
      </c>
      <c r="AC370" s="131">
        <f aca="true" t="shared" si="201" ref="AC370:AC380">I370+O370+V370</f>
        <v>1407724404.46</v>
      </c>
      <c r="AD370" s="131">
        <f aca="true" t="shared" si="202" ref="AD370:AD380">J370+P370+W370</f>
        <v>1261068622</v>
      </c>
      <c r="AE370" s="131">
        <f aca="true" t="shared" si="203" ref="AE370:AE380">K370+Q370+X370</f>
        <v>1261068622</v>
      </c>
      <c r="AF370" s="15">
        <v>0</v>
      </c>
      <c r="AG370" s="15">
        <v>0</v>
      </c>
      <c r="AH370" s="603"/>
    </row>
    <row r="371" spans="1:34" ht="12.75" customHeight="1">
      <c r="A371" s="483"/>
      <c r="B371" s="482"/>
      <c r="C371" s="158" t="s">
        <v>112</v>
      </c>
      <c r="D371" s="2"/>
      <c r="E371" s="159"/>
      <c r="F371" s="322"/>
      <c r="G371" s="6" t="s">
        <v>113</v>
      </c>
      <c r="H371" s="15">
        <f aca="true" t="shared" si="204" ref="H371:Q371">H372+H374</f>
        <v>573350678.7</v>
      </c>
      <c r="I371" s="15">
        <f t="shared" si="204"/>
        <v>1218700856.46</v>
      </c>
      <c r="J371" s="15">
        <f t="shared" si="204"/>
        <v>1072045074</v>
      </c>
      <c r="K371" s="15">
        <f t="shared" si="204"/>
        <v>1072045074</v>
      </c>
      <c r="L371" s="15"/>
      <c r="M371" s="15">
        <v>0</v>
      </c>
      <c r="N371" s="15">
        <f t="shared" si="204"/>
        <v>0</v>
      </c>
      <c r="O371" s="15">
        <f t="shared" si="204"/>
        <v>0</v>
      </c>
      <c r="P371" s="15">
        <f t="shared" si="204"/>
        <v>0</v>
      </c>
      <c r="Q371" s="15">
        <f t="shared" si="204"/>
        <v>0</v>
      </c>
      <c r="R371" s="15"/>
      <c r="S371" s="15">
        <v>0</v>
      </c>
      <c r="T371" s="16"/>
      <c r="U371" s="15">
        <f>U372+U374</f>
        <v>0</v>
      </c>
      <c r="V371" s="15"/>
      <c r="W371" s="15"/>
      <c r="X371" s="15"/>
      <c r="Y371" s="15"/>
      <c r="Z371" s="15">
        <v>0</v>
      </c>
      <c r="AA371" s="28"/>
      <c r="AB371" s="131">
        <f t="shared" si="200"/>
        <v>573350678.7</v>
      </c>
      <c r="AC371" s="131">
        <f t="shared" si="201"/>
        <v>1218700856.46</v>
      </c>
      <c r="AD371" s="131">
        <f t="shared" si="202"/>
        <v>1072045074</v>
      </c>
      <c r="AE371" s="131">
        <f t="shared" si="203"/>
        <v>1072045074</v>
      </c>
      <c r="AF371" s="15">
        <v>0</v>
      </c>
      <c r="AG371" s="15">
        <v>0</v>
      </c>
      <c r="AH371" s="603"/>
    </row>
    <row r="372" spans="1:34" ht="12.75">
      <c r="A372" s="483"/>
      <c r="B372" s="483"/>
      <c r="C372" s="525"/>
      <c r="D372" s="119" t="s">
        <v>618</v>
      </c>
      <c r="E372" s="119"/>
      <c r="F372" s="317"/>
      <c r="G372" s="170" t="s">
        <v>619</v>
      </c>
      <c r="H372" s="15">
        <f aca="true" t="shared" si="205" ref="H372:Q372">H373</f>
        <v>22550000</v>
      </c>
      <c r="I372" s="15">
        <f t="shared" si="205"/>
        <v>17150000</v>
      </c>
      <c r="J372" s="15">
        <f t="shared" si="205"/>
        <v>17150000</v>
      </c>
      <c r="K372" s="15">
        <f t="shared" si="205"/>
        <v>17150000</v>
      </c>
      <c r="L372" s="15"/>
      <c r="M372" s="15">
        <v>0</v>
      </c>
      <c r="N372" s="15">
        <f t="shared" si="205"/>
        <v>0</v>
      </c>
      <c r="O372" s="15">
        <f t="shared" si="205"/>
        <v>0</v>
      </c>
      <c r="P372" s="15">
        <f t="shared" si="205"/>
        <v>0</v>
      </c>
      <c r="Q372" s="15">
        <f t="shared" si="205"/>
        <v>0</v>
      </c>
      <c r="R372" s="15"/>
      <c r="S372" s="15">
        <v>0</v>
      </c>
      <c r="T372" s="15"/>
      <c r="U372" s="15">
        <f>U373</f>
        <v>0</v>
      </c>
      <c r="V372" s="15"/>
      <c r="W372" s="15"/>
      <c r="X372" s="15"/>
      <c r="Y372" s="15"/>
      <c r="Z372" s="15">
        <v>0</v>
      </c>
      <c r="AA372" s="28"/>
      <c r="AB372" s="131">
        <f t="shared" si="200"/>
        <v>22550000</v>
      </c>
      <c r="AC372" s="131">
        <f t="shared" si="201"/>
        <v>17150000</v>
      </c>
      <c r="AD372" s="131">
        <f t="shared" si="202"/>
        <v>17150000</v>
      </c>
      <c r="AE372" s="131">
        <f t="shared" si="203"/>
        <v>17150000</v>
      </c>
      <c r="AF372" s="15">
        <v>0</v>
      </c>
      <c r="AG372" s="15">
        <v>0</v>
      </c>
      <c r="AH372" s="603"/>
    </row>
    <row r="373" spans="1:34" ht="25.5">
      <c r="A373" s="483"/>
      <c r="B373" s="483"/>
      <c r="C373" s="526"/>
      <c r="D373" s="158"/>
      <c r="E373" s="160" t="s">
        <v>620</v>
      </c>
      <c r="F373" s="27" t="s">
        <v>943</v>
      </c>
      <c r="G373" s="68" t="s">
        <v>621</v>
      </c>
      <c r="H373" s="67">
        <v>22550000</v>
      </c>
      <c r="I373" s="67">
        <v>17150000</v>
      </c>
      <c r="J373" s="67">
        <v>17150000</v>
      </c>
      <c r="K373" s="67">
        <v>17150000</v>
      </c>
      <c r="L373" s="67"/>
      <c r="M373" s="67">
        <v>0</v>
      </c>
      <c r="N373" s="67">
        <v>0</v>
      </c>
      <c r="O373" s="67"/>
      <c r="P373" s="67"/>
      <c r="Q373" s="67"/>
      <c r="R373" s="67"/>
      <c r="S373" s="67">
        <v>0</v>
      </c>
      <c r="T373" s="12"/>
      <c r="U373" s="67">
        <v>0</v>
      </c>
      <c r="V373" s="67"/>
      <c r="W373" s="67"/>
      <c r="X373" s="67"/>
      <c r="Y373" s="67"/>
      <c r="Z373" s="67">
        <v>0</v>
      </c>
      <c r="AA373" s="72"/>
      <c r="AB373" s="132">
        <f t="shared" si="200"/>
        <v>22550000</v>
      </c>
      <c r="AC373" s="132">
        <f t="shared" si="201"/>
        <v>17150000</v>
      </c>
      <c r="AD373" s="132">
        <f t="shared" si="202"/>
        <v>17150000</v>
      </c>
      <c r="AE373" s="132">
        <f t="shared" si="203"/>
        <v>17150000</v>
      </c>
      <c r="AF373" s="67">
        <v>0</v>
      </c>
      <c r="AG373" s="67">
        <v>0</v>
      </c>
      <c r="AH373" s="603"/>
    </row>
    <row r="374" spans="1:34" ht="48.75" customHeight="1">
      <c r="A374" s="483"/>
      <c r="B374" s="483"/>
      <c r="C374" s="526"/>
      <c r="D374" s="158" t="s">
        <v>622</v>
      </c>
      <c r="E374" s="160"/>
      <c r="F374" s="31"/>
      <c r="G374" s="6" t="s">
        <v>623</v>
      </c>
      <c r="H374" s="15">
        <f aca="true" t="shared" si="206" ref="H374:Q374">H375</f>
        <v>550800678.7</v>
      </c>
      <c r="I374" s="15">
        <f t="shared" si="206"/>
        <v>1201550856.46</v>
      </c>
      <c r="J374" s="15">
        <f t="shared" si="206"/>
        <v>1054895074</v>
      </c>
      <c r="K374" s="15">
        <f t="shared" si="206"/>
        <v>1054895074</v>
      </c>
      <c r="L374" s="15"/>
      <c r="M374" s="15">
        <v>0</v>
      </c>
      <c r="N374" s="16">
        <f t="shared" si="206"/>
        <v>0</v>
      </c>
      <c r="O374" s="16">
        <f t="shared" si="206"/>
        <v>0</v>
      </c>
      <c r="P374" s="16">
        <f t="shared" si="206"/>
        <v>0</v>
      </c>
      <c r="Q374" s="16">
        <f t="shared" si="206"/>
        <v>0</v>
      </c>
      <c r="R374" s="15"/>
      <c r="S374" s="15">
        <v>0</v>
      </c>
      <c r="T374" s="45"/>
      <c r="U374" s="15">
        <v>0</v>
      </c>
      <c r="V374" s="15"/>
      <c r="W374" s="15"/>
      <c r="X374" s="15"/>
      <c r="Y374" s="15"/>
      <c r="Z374" s="15">
        <v>0</v>
      </c>
      <c r="AA374" s="28"/>
      <c r="AB374" s="131">
        <f t="shared" si="200"/>
        <v>550800678.7</v>
      </c>
      <c r="AC374" s="131">
        <f t="shared" si="201"/>
        <v>1201550856.46</v>
      </c>
      <c r="AD374" s="131">
        <f t="shared" si="202"/>
        <v>1054895074</v>
      </c>
      <c r="AE374" s="131">
        <f t="shared" si="203"/>
        <v>1054895074</v>
      </c>
      <c r="AF374" s="15">
        <v>0</v>
      </c>
      <c r="AG374" s="15">
        <v>0</v>
      </c>
      <c r="AH374" s="603"/>
    </row>
    <row r="375" spans="1:34" ht="33" customHeight="1">
      <c r="A375" s="483"/>
      <c r="B375" s="483"/>
      <c r="C375" s="527"/>
      <c r="D375" s="158"/>
      <c r="E375" s="160" t="s">
        <v>624</v>
      </c>
      <c r="F375" s="27" t="s">
        <v>944</v>
      </c>
      <c r="G375" s="68" t="s">
        <v>625</v>
      </c>
      <c r="H375" s="67">
        <v>550800678.7</v>
      </c>
      <c r="I375" s="67">
        <v>1201550856.46</v>
      </c>
      <c r="J375" s="67">
        <v>1054895074</v>
      </c>
      <c r="K375" s="67">
        <v>1054895074</v>
      </c>
      <c r="L375" s="67"/>
      <c r="M375" s="67">
        <v>0</v>
      </c>
      <c r="N375" s="70"/>
      <c r="O375" s="70"/>
      <c r="P375" s="70"/>
      <c r="Q375" s="70"/>
      <c r="R375" s="67"/>
      <c r="S375" s="67">
        <v>0</v>
      </c>
      <c r="T375" s="12"/>
      <c r="U375" s="15">
        <v>0</v>
      </c>
      <c r="V375" s="15"/>
      <c r="W375" s="15"/>
      <c r="X375" s="15"/>
      <c r="Y375" s="67"/>
      <c r="Z375" s="67">
        <v>0</v>
      </c>
      <c r="AA375" s="72"/>
      <c r="AB375" s="131">
        <f t="shared" si="200"/>
        <v>550800678.7</v>
      </c>
      <c r="AC375" s="131">
        <f t="shared" si="201"/>
        <v>1201550856.46</v>
      </c>
      <c r="AD375" s="131">
        <f t="shared" si="202"/>
        <v>1054895074</v>
      </c>
      <c r="AE375" s="131">
        <f t="shared" si="203"/>
        <v>1054895074</v>
      </c>
      <c r="AF375" s="67">
        <v>0</v>
      </c>
      <c r="AG375" s="67">
        <v>0</v>
      </c>
      <c r="AH375" s="603"/>
    </row>
    <row r="376" spans="1:34" ht="12.75">
      <c r="A376" s="483"/>
      <c r="B376" s="483"/>
      <c r="C376" s="158" t="s">
        <v>114</v>
      </c>
      <c r="D376" s="159"/>
      <c r="E376" s="159"/>
      <c r="F376" s="322"/>
      <c r="G376" s="6" t="s">
        <v>115</v>
      </c>
      <c r="H376" s="15">
        <f>H377+H379+H382</f>
        <v>80850000</v>
      </c>
      <c r="I376" s="15">
        <f>I377+I379+I382</f>
        <v>75710270</v>
      </c>
      <c r="J376" s="15">
        <f>J377+J379+J382</f>
        <v>75710270</v>
      </c>
      <c r="K376" s="15">
        <f>K377+K379+K382</f>
        <v>75710270</v>
      </c>
      <c r="L376" s="15"/>
      <c r="M376" s="15">
        <v>0</v>
      </c>
      <c r="N376" s="15">
        <f>N377+N379+N382</f>
        <v>0</v>
      </c>
      <c r="O376" s="15"/>
      <c r="P376" s="15"/>
      <c r="Q376" s="15"/>
      <c r="R376" s="15"/>
      <c r="S376" s="15">
        <v>0</v>
      </c>
      <c r="T376" s="15"/>
      <c r="U376" s="15">
        <f>U377+U379+U382</f>
        <v>0</v>
      </c>
      <c r="V376" s="15"/>
      <c r="W376" s="15"/>
      <c r="X376" s="15"/>
      <c r="Y376" s="15"/>
      <c r="Z376" s="15">
        <v>0</v>
      </c>
      <c r="AA376" s="28"/>
      <c r="AB376" s="131">
        <f t="shared" si="200"/>
        <v>80850000</v>
      </c>
      <c r="AC376" s="131">
        <f t="shared" si="201"/>
        <v>75710270</v>
      </c>
      <c r="AD376" s="131">
        <f t="shared" si="202"/>
        <v>75710270</v>
      </c>
      <c r="AE376" s="131">
        <f t="shared" si="203"/>
        <v>75710270</v>
      </c>
      <c r="AF376" s="15">
        <v>0</v>
      </c>
      <c r="AG376" s="15">
        <v>0</v>
      </c>
      <c r="AH376" s="603"/>
    </row>
    <row r="377" spans="1:34" ht="60" customHeight="1">
      <c r="A377" s="483"/>
      <c r="B377" s="483"/>
      <c r="C377" s="525"/>
      <c r="D377" s="119" t="s">
        <v>626</v>
      </c>
      <c r="E377" s="119"/>
      <c r="F377" s="317"/>
      <c r="G377" s="6" t="s">
        <v>627</v>
      </c>
      <c r="H377" s="15">
        <f>H378</f>
        <v>33550000</v>
      </c>
      <c r="I377" s="15">
        <f>I378</f>
        <v>30283320</v>
      </c>
      <c r="J377" s="15">
        <f>J378</f>
        <v>30283320</v>
      </c>
      <c r="K377" s="15">
        <f>K378</f>
        <v>30283320</v>
      </c>
      <c r="L377" s="15"/>
      <c r="M377" s="15">
        <v>0</v>
      </c>
      <c r="N377" s="15">
        <f>N378</f>
        <v>0</v>
      </c>
      <c r="O377" s="15"/>
      <c r="P377" s="15"/>
      <c r="Q377" s="15"/>
      <c r="R377" s="15"/>
      <c r="S377" s="15">
        <v>0</v>
      </c>
      <c r="T377" s="15"/>
      <c r="U377" s="15">
        <f>U378</f>
        <v>0</v>
      </c>
      <c r="V377" s="15"/>
      <c r="W377" s="15"/>
      <c r="X377" s="15"/>
      <c r="Y377" s="15"/>
      <c r="Z377" s="15"/>
      <c r="AA377" s="28"/>
      <c r="AB377" s="131">
        <f t="shared" si="200"/>
        <v>33550000</v>
      </c>
      <c r="AC377" s="131">
        <f t="shared" si="201"/>
        <v>30283320</v>
      </c>
      <c r="AD377" s="131">
        <f t="shared" si="202"/>
        <v>30283320</v>
      </c>
      <c r="AE377" s="131">
        <f t="shared" si="203"/>
        <v>30283320</v>
      </c>
      <c r="AF377" s="15"/>
      <c r="AG377" s="15"/>
      <c r="AH377" s="603"/>
    </row>
    <row r="378" spans="1:34" ht="31.5" customHeight="1">
      <c r="A378" s="483"/>
      <c r="B378" s="483"/>
      <c r="C378" s="526"/>
      <c r="D378" s="158"/>
      <c r="E378" s="160" t="s">
        <v>628</v>
      </c>
      <c r="F378" s="31" t="s">
        <v>945</v>
      </c>
      <c r="G378" s="68" t="s">
        <v>629</v>
      </c>
      <c r="H378" s="67">
        <v>33550000</v>
      </c>
      <c r="I378" s="67">
        <v>30283320</v>
      </c>
      <c r="J378" s="67">
        <v>30283320</v>
      </c>
      <c r="K378" s="67">
        <v>30283320</v>
      </c>
      <c r="L378" s="67"/>
      <c r="M378" s="67">
        <v>0</v>
      </c>
      <c r="N378" s="67">
        <v>0</v>
      </c>
      <c r="O378" s="67"/>
      <c r="P378" s="67"/>
      <c r="Q378" s="67"/>
      <c r="R378" s="67"/>
      <c r="S378" s="67">
        <v>0</v>
      </c>
      <c r="T378" s="9"/>
      <c r="U378" s="67">
        <v>0</v>
      </c>
      <c r="V378" s="67"/>
      <c r="W378" s="67"/>
      <c r="X378" s="67"/>
      <c r="Y378" s="67"/>
      <c r="Z378" s="67">
        <v>0</v>
      </c>
      <c r="AA378" s="72"/>
      <c r="AB378" s="132">
        <f t="shared" si="200"/>
        <v>33550000</v>
      </c>
      <c r="AC378" s="132">
        <f t="shared" si="201"/>
        <v>30283320</v>
      </c>
      <c r="AD378" s="132">
        <f t="shared" si="202"/>
        <v>30283320</v>
      </c>
      <c r="AE378" s="132">
        <f t="shared" si="203"/>
        <v>30283320</v>
      </c>
      <c r="AF378" s="67">
        <v>0</v>
      </c>
      <c r="AG378" s="67">
        <v>0</v>
      </c>
      <c r="AH378" s="603"/>
    </row>
    <row r="379" spans="1:34" ht="35.25" customHeight="1">
      <c r="A379" s="483"/>
      <c r="B379" s="483"/>
      <c r="C379" s="526"/>
      <c r="D379" s="119" t="s">
        <v>630</v>
      </c>
      <c r="E379" s="168"/>
      <c r="F379" s="31"/>
      <c r="G379" s="6" t="s">
        <v>631</v>
      </c>
      <c r="H379" s="15">
        <f>H380</f>
        <v>9900000</v>
      </c>
      <c r="I379" s="15">
        <f>I380</f>
        <v>9766960</v>
      </c>
      <c r="J379" s="15">
        <f>J380</f>
        <v>9766960</v>
      </c>
      <c r="K379" s="15">
        <f>K380</f>
        <v>9766960</v>
      </c>
      <c r="L379" s="15"/>
      <c r="M379" s="15">
        <v>0</v>
      </c>
      <c r="N379" s="15">
        <f>N380</f>
        <v>0</v>
      </c>
      <c r="O379" s="15"/>
      <c r="P379" s="15"/>
      <c r="Q379" s="15"/>
      <c r="R379" s="15"/>
      <c r="S379" s="15">
        <v>0</v>
      </c>
      <c r="T379" s="15"/>
      <c r="U379" s="15">
        <f>U380</f>
        <v>0</v>
      </c>
      <c r="V379" s="15"/>
      <c r="W379" s="15"/>
      <c r="X379" s="15"/>
      <c r="Y379" s="15"/>
      <c r="Z379" s="15">
        <v>0</v>
      </c>
      <c r="AA379" s="28"/>
      <c r="AB379" s="131">
        <f t="shared" si="200"/>
        <v>9900000</v>
      </c>
      <c r="AC379" s="131">
        <f t="shared" si="201"/>
        <v>9766960</v>
      </c>
      <c r="AD379" s="131">
        <f t="shared" si="202"/>
        <v>9766960</v>
      </c>
      <c r="AE379" s="131">
        <f t="shared" si="203"/>
        <v>9766960</v>
      </c>
      <c r="AF379" s="15">
        <v>0</v>
      </c>
      <c r="AG379" s="15">
        <v>0</v>
      </c>
      <c r="AH379" s="603"/>
    </row>
    <row r="380" spans="1:34" ht="15" customHeight="1">
      <c r="A380" s="483"/>
      <c r="B380" s="483"/>
      <c r="C380" s="526"/>
      <c r="D380" s="525"/>
      <c r="E380" s="160" t="s">
        <v>632</v>
      </c>
      <c r="F380" s="466" t="s">
        <v>946</v>
      </c>
      <c r="G380" s="488" t="s">
        <v>633</v>
      </c>
      <c r="H380" s="490">
        <v>9900000</v>
      </c>
      <c r="I380" s="490">
        <v>9766960</v>
      </c>
      <c r="J380" s="490">
        <v>9766960</v>
      </c>
      <c r="K380" s="490">
        <v>9766960</v>
      </c>
      <c r="L380" s="490"/>
      <c r="M380" s="490">
        <v>0</v>
      </c>
      <c r="N380" s="490">
        <v>0</v>
      </c>
      <c r="O380" s="490"/>
      <c r="P380" s="490"/>
      <c r="Q380" s="490"/>
      <c r="R380" s="490"/>
      <c r="S380" s="490">
        <v>0</v>
      </c>
      <c r="T380" s="490"/>
      <c r="U380" s="490">
        <v>0</v>
      </c>
      <c r="V380" s="114"/>
      <c r="W380" s="114"/>
      <c r="X380" s="114"/>
      <c r="Y380" s="490"/>
      <c r="Z380" s="490">
        <v>0</v>
      </c>
      <c r="AA380" s="490"/>
      <c r="AB380" s="493">
        <f>H380+N380+U380</f>
        <v>9900000</v>
      </c>
      <c r="AC380" s="493">
        <f t="shared" si="201"/>
        <v>9766960</v>
      </c>
      <c r="AD380" s="493">
        <f t="shared" si="202"/>
        <v>9766960</v>
      </c>
      <c r="AE380" s="493">
        <f t="shared" si="203"/>
        <v>9766960</v>
      </c>
      <c r="AF380" s="490">
        <v>0</v>
      </c>
      <c r="AG380" s="490">
        <v>0</v>
      </c>
      <c r="AH380" s="603"/>
    </row>
    <row r="381" spans="1:34" ht="18.75" customHeight="1">
      <c r="A381" s="483"/>
      <c r="B381" s="483"/>
      <c r="C381" s="526"/>
      <c r="D381" s="527"/>
      <c r="E381" s="160" t="s">
        <v>634</v>
      </c>
      <c r="F381" s="468"/>
      <c r="G381" s="524"/>
      <c r="H381" s="492"/>
      <c r="I381" s="492"/>
      <c r="J381" s="492"/>
      <c r="K381" s="492"/>
      <c r="L381" s="492"/>
      <c r="M381" s="492"/>
      <c r="N381" s="492"/>
      <c r="O381" s="492"/>
      <c r="P381" s="492"/>
      <c r="Q381" s="492"/>
      <c r="R381" s="492"/>
      <c r="S381" s="492"/>
      <c r="T381" s="492"/>
      <c r="U381" s="492"/>
      <c r="V381" s="115"/>
      <c r="W381" s="115"/>
      <c r="X381" s="115"/>
      <c r="Y381" s="492"/>
      <c r="Z381" s="492"/>
      <c r="AA381" s="492"/>
      <c r="AB381" s="495"/>
      <c r="AC381" s="495"/>
      <c r="AD381" s="495"/>
      <c r="AE381" s="495"/>
      <c r="AF381" s="492"/>
      <c r="AG381" s="492"/>
      <c r="AH381" s="603"/>
    </row>
    <row r="382" spans="1:34" ht="51">
      <c r="A382" s="483"/>
      <c r="B382" s="483"/>
      <c r="C382" s="526"/>
      <c r="D382" s="158" t="s">
        <v>635</v>
      </c>
      <c r="E382" s="158"/>
      <c r="F382" s="318"/>
      <c r="G382" s="164" t="s">
        <v>636</v>
      </c>
      <c r="H382" s="15">
        <f>H383</f>
        <v>37400000</v>
      </c>
      <c r="I382" s="15">
        <f>I383</f>
        <v>35659990</v>
      </c>
      <c r="J382" s="15">
        <f>J383</f>
        <v>35659990</v>
      </c>
      <c r="K382" s="15">
        <f>K383</f>
        <v>35659990</v>
      </c>
      <c r="L382" s="15"/>
      <c r="M382" s="15">
        <v>0</v>
      </c>
      <c r="N382" s="15">
        <f>N383</f>
        <v>0</v>
      </c>
      <c r="O382" s="15"/>
      <c r="P382" s="15"/>
      <c r="Q382" s="15"/>
      <c r="R382" s="15"/>
      <c r="S382" s="15">
        <v>0</v>
      </c>
      <c r="T382" s="15"/>
      <c r="U382" s="15">
        <f>U383</f>
        <v>0</v>
      </c>
      <c r="V382" s="15"/>
      <c r="W382" s="15"/>
      <c r="X382" s="15"/>
      <c r="Y382" s="15"/>
      <c r="Z382" s="15">
        <v>0</v>
      </c>
      <c r="AA382" s="28"/>
      <c r="AB382" s="131">
        <f aca="true" t="shared" si="207" ref="AB382:AB388">H382+N382+U382</f>
        <v>37400000</v>
      </c>
      <c r="AC382" s="131">
        <f aca="true" t="shared" si="208" ref="AC382:AC388">I382+O382+V382</f>
        <v>35659990</v>
      </c>
      <c r="AD382" s="131">
        <f aca="true" t="shared" si="209" ref="AD382:AD388">J382+P382+W382</f>
        <v>35659990</v>
      </c>
      <c r="AE382" s="131">
        <f aca="true" t="shared" si="210" ref="AE382:AE388">K382+Q382+X382</f>
        <v>35659990</v>
      </c>
      <c r="AF382" s="15">
        <v>0</v>
      </c>
      <c r="AG382" s="15">
        <v>0</v>
      </c>
      <c r="AH382" s="603"/>
    </row>
    <row r="383" spans="1:34" ht="38.25">
      <c r="A383" s="483"/>
      <c r="B383" s="483"/>
      <c r="C383" s="527"/>
      <c r="D383" s="158"/>
      <c r="E383" s="160" t="s">
        <v>637</v>
      </c>
      <c r="F383" s="27" t="s">
        <v>947</v>
      </c>
      <c r="G383" s="68" t="s">
        <v>638</v>
      </c>
      <c r="H383" s="67">
        <v>37400000</v>
      </c>
      <c r="I383" s="67">
        <v>35659990</v>
      </c>
      <c r="J383" s="67">
        <v>35659990</v>
      </c>
      <c r="K383" s="67">
        <v>35659990</v>
      </c>
      <c r="L383" s="67"/>
      <c r="M383" s="67">
        <v>0</v>
      </c>
      <c r="N383" s="15">
        <v>0</v>
      </c>
      <c r="O383" s="15"/>
      <c r="P383" s="15"/>
      <c r="Q383" s="15"/>
      <c r="R383" s="67"/>
      <c r="S383" s="67">
        <v>0</v>
      </c>
      <c r="T383" s="9"/>
      <c r="U383" s="8">
        <v>0</v>
      </c>
      <c r="V383" s="8"/>
      <c r="W383" s="8"/>
      <c r="X383" s="8"/>
      <c r="Y383" s="67"/>
      <c r="Z383" s="67">
        <v>0</v>
      </c>
      <c r="AA383" s="72"/>
      <c r="AB383" s="131">
        <f t="shared" si="207"/>
        <v>37400000</v>
      </c>
      <c r="AC383" s="131">
        <f t="shared" si="208"/>
        <v>35659990</v>
      </c>
      <c r="AD383" s="131">
        <f t="shared" si="209"/>
        <v>35659990</v>
      </c>
      <c r="AE383" s="131">
        <f t="shared" si="210"/>
        <v>35659990</v>
      </c>
      <c r="AF383" s="67">
        <v>0</v>
      </c>
      <c r="AG383" s="67">
        <v>0</v>
      </c>
      <c r="AH383" s="603"/>
    </row>
    <row r="384" spans="1:34" ht="30.75" customHeight="1">
      <c r="A384" s="483"/>
      <c r="B384" s="483"/>
      <c r="C384" s="171" t="s">
        <v>88</v>
      </c>
      <c r="D384" s="159"/>
      <c r="E384" s="172"/>
      <c r="F384" s="171"/>
      <c r="G384" s="6" t="s">
        <v>89</v>
      </c>
      <c r="H384" s="15">
        <f>H385+H387+H390</f>
        <v>112200000</v>
      </c>
      <c r="I384" s="15">
        <f>I385+I387+I390</f>
        <v>113313278</v>
      </c>
      <c r="J384" s="15">
        <f>J385+J387+J390</f>
        <v>113313278</v>
      </c>
      <c r="K384" s="15">
        <f>K385+K387+K390</f>
        <v>113313278</v>
      </c>
      <c r="L384" s="15"/>
      <c r="M384" s="15">
        <v>0</v>
      </c>
      <c r="N384" s="15">
        <f>N385+N387+N390</f>
        <v>0</v>
      </c>
      <c r="O384" s="15"/>
      <c r="P384" s="15"/>
      <c r="Q384" s="15"/>
      <c r="R384" s="15"/>
      <c r="S384" s="15">
        <v>0</v>
      </c>
      <c r="T384" s="15"/>
      <c r="U384" s="15">
        <f>U385+U387+U390</f>
        <v>0</v>
      </c>
      <c r="V384" s="15"/>
      <c r="W384" s="15"/>
      <c r="X384" s="15"/>
      <c r="Y384" s="15"/>
      <c r="Z384" s="15">
        <v>0</v>
      </c>
      <c r="AA384" s="28"/>
      <c r="AB384" s="131">
        <f t="shared" si="207"/>
        <v>112200000</v>
      </c>
      <c r="AC384" s="131">
        <f t="shared" si="208"/>
        <v>113313278</v>
      </c>
      <c r="AD384" s="131">
        <f t="shared" si="209"/>
        <v>113313278</v>
      </c>
      <c r="AE384" s="131">
        <f t="shared" si="210"/>
        <v>113313278</v>
      </c>
      <c r="AF384" s="15">
        <v>0</v>
      </c>
      <c r="AG384" s="15">
        <v>0</v>
      </c>
      <c r="AH384" s="603"/>
    </row>
    <row r="385" spans="1:34" ht="35.25" customHeight="1">
      <c r="A385" s="483"/>
      <c r="B385" s="483"/>
      <c r="C385" s="535"/>
      <c r="D385" s="171" t="s">
        <v>639</v>
      </c>
      <c r="E385" s="171"/>
      <c r="F385" s="171"/>
      <c r="G385" s="173" t="s">
        <v>640</v>
      </c>
      <c r="H385" s="15">
        <f>H386</f>
        <v>37400000</v>
      </c>
      <c r="I385" s="15">
        <f>I386</f>
        <v>51493310</v>
      </c>
      <c r="J385" s="15">
        <f>J386</f>
        <v>51493310</v>
      </c>
      <c r="K385" s="15">
        <f>K386</f>
        <v>51493310</v>
      </c>
      <c r="L385" s="15"/>
      <c r="M385" s="15">
        <v>0</v>
      </c>
      <c r="N385" s="15">
        <f>N386</f>
        <v>0</v>
      </c>
      <c r="O385" s="15"/>
      <c r="P385" s="15"/>
      <c r="Q385" s="15"/>
      <c r="R385" s="15"/>
      <c r="S385" s="15">
        <v>0</v>
      </c>
      <c r="T385" s="15"/>
      <c r="U385" s="15">
        <f>U386</f>
        <v>0</v>
      </c>
      <c r="V385" s="15"/>
      <c r="W385" s="15"/>
      <c r="X385" s="15"/>
      <c r="Y385" s="15"/>
      <c r="Z385" s="15">
        <v>0</v>
      </c>
      <c r="AA385" s="28"/>
      <c r="AB385" s="131">
        <f t="shared" si="207"/>
        <v>37400000</v>
      </c>
      <c r="AC385" s="131">
        <f t="shared" si="208"/>
        <v>51493310</v>
      </c>
      <c r="AD385" s="131">
        <f t="shared" si="209"/>
        <v>51493310</v>
      </c>
      <c r="AE385" s="131">
        <f t="shared" si="210"/>
        <v>51493310</v>
      </c>
      <c r="AF385" s="15">
        <v>0</v>
      </c>
      <c r="AG385" s="15">
        <v>0</v>
      </c>
      <c r="AH385" s="603"/>
    </row>
    <row r="386" spans="1:34" ht="27" customHeight="1">
      <c r="A386" s="483"/>
      <c r="B386" s="483"/>
      <c r="C386" s="536"/>
      <c r="D386" s="171"/>
      <c r="E386" s="174" t="s">
        <v>641</v>
      </c>
      <c r="F386" s="31" t="s">
        <v>948</v>
      </c>
      <c r="G386" s="68" t="s">
        <v>642</v>
      </c>
      <c r="H386" s="67">
        <v>37400000</v>
      </c>
      <c r="I386" s="67">
        <v>51493310</v>
      </c>
      <c r="J386" s="67">
        <v>51493310</v>
      </c>
      <c r="K386" s="67">
        <v>51493310</v>
      </c>
      <c r="L386" s="67"/>
      <c r="M386" s="67">
        <v>0</v>
      </c>
      <c r="N386" s="67">
        <v>0</v>
      </c>
      <c r="O386" s="67"/>
      <c r="P386" s="67"/>
      <c r="Q386" s="67"/>
      <c r="R386" s="67"/>
      <c r="S386" s="67">
        <v>0</v>
      </c>
      <c r="T386" s="9"/>
      <c r="U386" s="67">
        <v>0</v>
      </c>
      <c r="V386" s="67"/>
      <c r="W386" s="67"/>
      <c r="X386" s="67"/>
      <c r="Y386" s="67"/>
      <c r="Z386" s="67">
        <v>0</v>
      </c>
      <c r="AA386" s="72"/>
      <c r="AB386" s="132">
        <f t="shared" si="207"/>
        <v>37400000</v>
      </c>
      <c r="AC386" s="132">
        <f t="shared" si="208"/>
        <v>51493310</v>
      </c>
      <c r="AD386" s="132">
        <f t="shared" si="209"/>
        <v>51493310</v>
      </c>
      <c r="AE386" s="132">
        <f t="shared" si="210"/>
        <v>51493310</v>
      </c>
      <c r="AF386" s="67">
        <v>0</v>
      </c>
      <c r="AG386" s="67">
        <v>0</v>
      </c>
      <c r="AH386" s="603"/>
    </row>
    <row r="387" spans="1:34" ht="33" customHeight="1">
      <c r="A387" s="483"/>
      <c r="B387" s="483"/>
      <c r="C387" s="536"/>
      <c r="D387" s="171" t="s">
        <v>643</v>
      </c>
      <c r="E387" s="174"/>
      <c r="F387" s="31"/>
      <c r="G387" s="6" t="s">
        <v>644</v>
      </c>
      <c r="H387" s="15">
        <f>H388</f>
        <v>51150000</v>
      </c>
      <c r="I387" s="15">
        <f>I388</f>
        <v>44919978</v>
      </c>
      <c r="J387" s="15">
        <f>J388</f>
        <v>44919978</v>
      </c>
      <c r="K387" s="15">
        <f>K388</f>
        <v>44919978</v>
      </c>
      <c r="L387" s="15"/>
      <c r="M387" s="15">
        <v>0</v>
      </c>
      <c r="N387" s="15">
        <f>N388</f>
        <v>0</v>
      </c>
      <c r="O387" s="15"/>
      <c r="P387" s="15"/>
      <c r="Q387" s="15"/>
      <c r="R387" s="15"/>
      <c r="S387" s="15">
        <v>0</v>
      </c>
      <c r="T387" s="15"/>
      <c r="U387" s="15">
        <f>U388</f>
        <v>0</v>
      </c>
      <c r="V387" s="15"/>
      <c r="W387" s="15"/>
      <c r="X387" s="15"/>
      <c r="Y387" s="15"/>
      <c r="Z387" s="15"/>
      <c r="AA387" s="28"/>
      <c r="AB387" s="131">
        <f t="shared" si="207"/>
        <v>51150000</v>
      </c>
      <c r="AC387" s="131">
        <f t="shared" si="208"/>
        <v>44919978</v>
      </c>
      <c r="AD387" s="131">
        <f t="shared" si="209"/>
        <v>44919978</v>
      </c>
      <c r="AE387" s="131">
        <f t="shared" si="210"/>
        <v>44919978</v>
      </c>
      <c r="AF387" s="15"/>
      <c r="AG387" s="15"/>
      <c r="AH387" s="603"/>
    </row>
    <row r="388" spans="1:34" ht="18.75" customHeight="1">
      <c r="A388" s="483"/>
      <c r="B388" s="483"/>
      <c r="C388" s="536"/>
      <c r="D388" s="535"/>
      <c r="E388" s="174" t="s">
        <v>645</v>
      </c>
      <c r="F388" s="541" t="s">
        <v>949</v>
      </c>
      <c r="G388" s="488" t="s">
        <v>646</v>
      </c>
      <c r="H388" s="490">
        <v>51150000</v>
      </c>
      <c r="I388" s="490">
        <v>44919978</v>
      </c>
      <c r="J388" s="490">
        <v>44919978</v>
      </c>
      <c r="K388" s="490">
        <v>44919978</v>
      </c>
      <c r="L388" s="490"/>
      <c r="M388" s="490">
        <v>0</v>
      </c>
      <c r="N388" s="490">
        <v>0</v>
      </c>
      <c r="O388" s="490"/>
      <c r="P388" s="490"/>
      <c r="Q388" s="490"/>
      <c r="R388" s="490"/>
      <c r="S388" s="490">
        <v>0</v>
      </c>
      <c r="T388" s="490"/>
      <c r="U388" s="490">
        <v>0</v>
      </c>
      <c r="V388" s="114"/>
      <c r="W388" s="114"/>
      <c r="X388" s="114"/>
      <c r="Y388" s="490"/>
      <c r="Z388" s="490">
        <v>0</v>
      </c>
      <c r="AA388" s="490"/>
      <c r="AB388" s="493">
        <f t="shared" si="207"/>
        <v>51150000</v>
      </c>
      <c r="AC388" s="493">
        <f t="shared" si="208"/>
        <v>44919978</v>
      </c>
      <c r="AD388" s="493">
        <f t="shared" si="209"/>
        <v>44919978</v>
      </c>
      <c r="AE388" s="493">
        <f t="shared" si="210"/>
        <v>44919978</v>
      </c>
      <c r="AF388" s="490">
        <v>0</v>
      </c>
      <c r="AG388" s="490">
        <v>0</v>
      </c>
      <c r="AH388" s="603"/>
    </row>
    <row r="389" spans="1:34" ht="18.75" customHeight="1">
      <c r="A389" s="483"/>
      <c r="B389" s="483"/>
      <c r="C389" s="536"/>
      <c r="D389" s="546"/>
      <c r="E389" s="174" t="s">
        <v>647</v>
      </c>
      <c r="F389" s="542"/>
      <c r="G389" s="524"/>
      <c r="H389" s="492"/>
      <c r="I389" s="492"/>
      <c r="J389" s="492"/>
      <c r="K389" s="492"/>
      <c r="L389" s="492"/>
      <c r="M389" s="492"/>
      <c r="N389" s="492"/>
      <c r="O389" s="492"/>
      <c r="P389" s="492"/>
      <c r="Q389" s="492"/>
      <c r="R389" s="492"/>
      <c r="S389" s="492"/>
      <c r="T389" s="492"/>
      <c r="U389" s="492"/>
      <c r="V389" s="115"/>
      <c r="W389" s="115"/>
      <c r="X389" s="115"/>
      <c r="Y389" s="492"/>
      <c r="Z389" s="492"/>
      <c r="AA389" s="492"/>
      <c r="AB389" s="495"/>
      <c r="AC389" s="495"/>
      <c r="AD389" s="495"/>
      <c r="AE389" s="495"/>
      <c r="AF389" s="492"/>
      <c r="AG389" s="492"/>
      <c r="AH389" s="603"/>
    </row>
    <row r="390" spans="1:34" ht="45" customHeight="1">
      <c r="A390" s="483"/>
      <c r="B390" s="483"/>
      <c r="C390" s="536"/>
      <c r="D390" s="171" t="s">
        <v>648</v>
      </c>
      <c r="E390" s="171"/>
      <c r="F390" s="320"/>
      <c r="G390" s="164" t="s">
        <v>649</v>
      </c>
      <c r="H390" s="15">
        <f>H391</f>
        <v>23650000</v>
      </c>
      <c r="I390" s="15">
        <f>I391</f>
        <v>16899990</v>
      </c>
      <c r="J390" s="15">
        <f>J391</f>
        <v>16899990</v>
      </c>
      <c r="K390" s="15">
        <f>K391</f>
        <v>16899990</v>
      </c>
      <c r="L390" s="15"/>
      <c r="M390" s="15">
        <v>0</v>
      </c>
      <c r="N390" s="15">
        <f>N391</f>
        <v>0</v>
      </c>
      <c r="O390" s="15"/>
      <c r="P390" s="15"/>
      <c r="Q390" s="15"/>
      <c r="R390" s="15"/>
      <c r="S390" s="15">
        <v>0</v>
      </c>
      <c r="T390" s="15"/>
      <c r="U390" s="15">
        <f>U391</f>
        <v>0</v>
      </c>
      <c r="V390" s="15"/>
      <c r="W390" s="15"/>
      <c r="X390" s="15"/>
      <c r="Y390" s="15"/>
      <c r="Z390" s="15">
        <v>0</v>
      </c>
      <c r="AA390" s="28"/>
      <c r="AB390" s="131">
        <f aca="true" t="shared" si="211" ref="AB390:AB395">H390+N390+U390</f>
        <v>23650000</v>
      </c>
      <c r="AC390" s="131">
        <f aca="true" t="shared" si="212" ref="AC390:AC395">I390+O390+V390</f>
        <v>16899990</v>
      </c>
      <c r="AD390" s="131">
        <f aca="true" t="shared" si="213" ref="AD390:AD395">J390+P390+W390</f>
        <v>16899990</v>
      </c>
      <c r="AE390" s="131">
        <f aca="true" t="shared" si="214" ref="AE390:AE395">K390+Q390+X390</f>
        <v>16899990</v>
      </c>
      <c r="AF390" s="15">
        <v>0</v>
      </c>
      <c r="AG390" s="15">
        <v>0</v>
      </c>
      <c r="AH390" s="603"/>
    </row>
    <row r="391" spans="1:34" ht="38.25">
      <c r="A391" s="483"/>
      <c r="B391" s="483"/>
      <c r="C391" s="536"/>
      <c r="D391" s="171"/>
      <c r="E391" s="174" t="s">
        <v>650</v>
      </c>
      <c r="F391" s="27" t="s">
        <v>950</v>
      </c>
      <c r="G391" s="68" t="s">
        <v>651</v>
      </c>
      <c r="H391" s="67">
        <v>23650000</v>
      </c>
      <c r="I391" s="67">
        <v>16899990</v>
      </c>
      <c r="J391" s="67">
        <v>16899990</v>
      </c>
      <c r="K391" s="67">
        <v>16899990</v>
      </c>
      <c r="L391" s="67"/>
      <c r="M391" s="67">
        <v>0</v>
      </c>
      <c r="N391" s="15">
        <v>0</v>
      </c>
      <c r="O391" s="15"/>
      <c r="P391" s="15"/>
      <c r="Q391" s="15"/>
      <c r="R391" s="67"/>
      <c r="S391" s="67">
        <v>0</v>
      </c>
      <c r="T391" s="9"/>
      <c r="U391" s="15">
        <v>0</v>
      </c>
      <c r="V391" s="15"/>
      <c r="W391" s="15"/>
      <c r="X391" s="15"/>
      <c r="Y391" s="67"/>
      <c r="Z391" s="67">
        <v>0</v>
      </c>
      <c r="AA391" s="72"/>
      <c r="AB391" s="132">
        <f t="shared" si="211"/>
        <v>23650000</v>
      </c>
      <c r="AC391" s="132">
        <f t="shared" si="212"/>
        <v>16899990</v>
      </c>
      <c r="AD391" s="132">
        <f t="shared" si="213"/>
        <v>16899990</v>
      </c>
      <c r="AE391" s="132">
        <f t="shared" si="214"/>
        <v>16899990</v>
      </c>
      <c r="AF391" s="67">
        <v>0</v>
      </c>
      <c r="AG391" s="67">
        <v>0</v>
      </c>
      <c r="AH391" s="603"/>
    </row>
    <row r="392" spans="1:34" ht="32.25" customHeight="1">
      <c r="A392" s="483"/>
      <c r="B392" s="146" t="s">
        <v>116</v>
      </c>
      <c r="C392" s="36"/>
      <c r="D392" s="172"/>
      <c r="E392" s="47"/>
      <c r="F392" s="332"/>
      <c r="G392" s="175" t="s">
        <v>117</v>
      </c>
      <c r="H392" s="15">
        <f>H393</f>
        <v>72550000</v>
      </c>
      <c r="I392" s="15">
        <f aca="true" t="shared" si="215" ref="I392:K394">I393</f>
        <v>61393290</v>
      </c>
      <c r="J392" s="15">
        <f t="shared" si="215"/>
        <v>61393290</v>
      </c>
      <c r="K392" s="15">
        <f t="shared" si="215"/>
        <v>61393290</v>
      </c>
      <c r="L392" s="15"/>
      <c r="M392" s="15">
        <v>0</v>
      </c>
      <c r="N392" s="15">
        <f>N393</f>
        <v>0</v>
      </c>
      <c r="O392" s="15"/>
      <c r="P392" s="15"/>
      <c r="Q392" s="15"/>
      <c r="R392" s="15"/>
      <c r="S392" s="15">
        <v>0</v>
      </c>
      <c r="T392" s="15"/>
      <c r="U392" s="15">
        <f>U393</f>
        <v>0</v>
      </c>
      <c r="V392" s="15"/>
      <c r="W392" s="15"/>
      <c r="X392" s="15"/>
      <c r="Y392" s="15"/>
      <c r="Z392" s="15"/>
      <c r="AA392" s="28"/>
      <c r="AB392" s="131">
        <f t="shared" si="211"/>
        <v>72550000</v>
      </c>
      <c r="AC392" s="131">
        <f t="shared" si="212"/>
        <v>61393290</v>
      </c>
      <c r="AD392" s="131">
        <f t="shared" si="213"/>
        <v>61393290</v>
      </c>
      <c r="AE392" s="131">
        <f t="shared" si="214"/>
        <v>61393290</v>
      </c>
      <c r="AF392" s="15"/>
      <c r="AG392" s="15"/>
      <c r="AH392" s="603"/>
    </row>
    <row r="393" spans="1:34" ht="41.25" customHeight="1">
      <c r="A393" s="483"/>
      <c r="B393" s="482"/>
      <c r="C393" s="146" t="s">
        <v>118</v>
      </c>
      <c r="D393" s="2"/>
      <c r="E393" s="147"/>
      <c r="F393" s="146"/>
      <c r="G393" s="175" t="s">
        <v>119</v>
      </c>
      <c r="H393" s="15">
        <f>H394</f>
        <v>72550000</v>
      </c>
      <c r="I393" s="15">
        <f t="shared" si="215"/>
        <v>61393290</v>
      </c>
      <c r="J393" s="15">
        <f t="shared" si="215"/>
        <v>61393290</v>
      </c>
      <c r="K393" s="15">
        <f t="shared" si="215"/>
        <v>61393290</v>
      </c>
      <c r="L393" s="15"/>
      <c r="M393" s="15">
        <v>0</v>
      </c>
      <c r="N393" s="15">
        <f>N394</f>
        <v>0</v>
      </c>
      <c r="O393" s="15"/>
      <c r="P393" s="15"/>
      <c r="Q393" s="15"/>
      <c r="R393" s="15"/>
      <c r="S393" s="15">
        <v>0</v>
      </c>
      <c r="T393" s="15"/>
      <c r="U393" s="15">
        <f>U394</f>
        <v>0</v>
      </c>
      <c r="V393" s="15"/>
      <c r="W393" s="15"/>
      <c r="X393" s="15"/>
      <c r="Y393" s="15"/>
      <c r="Z393" s="15">
        <v>0</v>
      </c>
      <c r="AA393" s="28"/>
      <c r="AB393" s="131">
        <f t="shared" si="211"/>
        <v>72550000</v>
      </c>
      <c r="AC393" s="131">
        <f t="shared" si="212"/>
        <v>61393290</v>
      </c>
      <c r="AD393" s="131">
        <f t="shared" si="213"/>
        <v>61393290</v>
      </c>
      <c r="AE393" s="131">
        <f t="shared" si="214"/>
        <v>61393290</v>
      </c>
      <c r="AF393" s="15">
        <v>0</v>
      </c>
      <c r="AG393" s="15">
        <v>0</v>
      </c>
      <c r="AH393" s="603"/>
    </row>
    <row r="394" spans="1:34" ht="27" customHeight="1">
      <c r="A394" s="483"/>
      <c r="B394" s="483"/>
      <c r="C394" s="537"/>
      <c r="D394" s="146" t="s">
        <v>652</v>
      </c>
      <c r="E394" s="146"/>
      <c r="F394" s="146"/>
      <c r="G394" s="175" t="s">
        <v>653</v>
      </c>
      <c r="H394" s="15">
        <f>H395</f>
        <v>72550000</v>
      </c>
      <c r="I394" s="15">
        <f t="shared" si="215"/>
        <v>61393290</v>
      </c>
      <c r="J394" s="15">
        <f t="shared" si="215"/>
        <v>61393290</v>
      </c>
      <c r="K394" s="15">
        <f t="shared" si="215"/>
        <v>61393290</v>
      </c>
      <c r="L394" s="15"/>
      <c r="M394" s="15">
        <v>0</v>
      </c>
      <c r="N394" s="15">
        <f>N395</f>
        <v>0</v>
      </c>
      <c r="O394" s="15"/>
      <c r="P394" s="15"/>
      <c r="Q394" s="15"/>
      <c r="R394" s="15"/>
      <c r="S394" s="15">
        <v>0</v>
      </c>
      <c r="T394" s="15"/>
      <c r="U394" s="15">
        <f>U395</f>
        <v>0</v>
      </c>
      <c r="V394" s="15"/>
      <c r="W394" s="15"/>
      <c r="X394" s="15"/>
      <c r="Y394" s="15"/>
      <c r="Z394" s="15">
        <v>0</v>
      </c>
      <c r="AA394" s="28"/>
      <c r="AB394" s="131">
        <f t="shared" si="211"/>
        <v>72550000</v>
      </c>
      <c r="AC394" s="131">
        <f t="shared" si="212"/>
        <v>61393290</v>
      </c>
      <c r="AD394" s="131">
        <f t="shared" si="213"/>
        <v>61393290</v>
      </c>
      <c r="AE394" s="131">
        <f t="shared" si="214"/>
        <v>61393290</v>
      </c>
      <c r="AF394" s="15">
        <v>0</v>
      </c>
      <c r="AG394" s="15">
        <v>0</v>
      </c>
      <c r="AH394" s="603"/>
    </row>
    <row r="395" spans="1:34" ht="12.75">
      <c r="A395" s="483"/>
      <c r="B395" s="483"/>
      <c r="C395" s="538"/>
      <c r="D395" s="537"/>
      <c r="E395" s="34" t="s">
        <v>654</v>
      </c>
      <c r="F395" s="466" t="s">
        <v>951</v>
      </c>
      <c r="G395" s="488" t="s">
        <v>655</v>
      </c>
      <c r="H395" s="490">
        <v>72550000</v>
      </c>
      <c r="I395" s="490">
        <v>61393290</v>
      </c>
      <c r="J395" s="490">
        <v>61393290</v>
      </c>
      <c r="K395" s="490">
        <v>61393290</v>
      </c>
      <c r="L395" s="490"/>
      <c r="M395" s="490">
        <v>0</v>
      </c>
      <c r="N395" s="490">
        <v>0</v>
      </c>
      <c r="O395" s="490"/>
      <c r="P395" s="490"/>
      <c r="Q395" s="490"/>
      <c r="R395" s="490"/>
      <c r="S395" s="490">
        <v>0</v>
      </c>
      <c r="T395" s="490"/>
      <c r="U395" s="490">
        <v>0</v>
      </c>
      <c r="V395" s="114"/>
      <c r="W395" s="114"/>
      <c r="X395" s="114"/>
      <c r="Y395" s="490"/>
      <c r="Z395" s="490">
        <v>0</v>
      </c>
      <c r="AA395" s="490"/>
      <c r="AB395" s="493">
        <f t="shared" si="211"/>
        <v>72550000</v>
      </c>
      <c r="AC395" s="493">
        <f t="shared" si="212"/>
        <v>61393290</v>
      </c>
      <c r="AD395" s="493">
        <f t="shared" si="213"/>
        <v>61393290</v>
      </c>
      <c r="AE395" s="493">
        <f t="shared" si="214"/>
        <v>61393290</v>
      </c>
      <c r="AF395" s="490">
        <v>0</v>
      </c>
      <c r="AG395" s="490">
        <v>0</v>
      </c>
      <c r="AH395" s="603"/>
    </row>
    <row r="396" spans="1:34" ht="15" customHeight="1">
      <c r="A396" s="483"/>
      <c r="B396" s="483"/>
      <c r="C396" s="538"/>
      <c r="D396" s="538"/>
      <c r="E396" s="34" t="s">
        <v>656</v>
      </c>
      <c r="F396" s="467"/>
      <c r="G396" s="489"/>
      <c r="H396" s="491"/>
      <c r="I396" s="491"/>
      <c r="J396" s="491"/>
      <c r="K396" s="491"/>
      <c r="L396" s="491"/>
      <c r="M396" s="491"/>
      <c r="N396" s="491"/>
      <c r="O396" s="491"/>
      <c r="P396" s="491"/>
      <c r="Q396" s="491"/>
      <c r="R396" s="491"/>
      <c r="S396" s="491"/>
      <c r="T396" s="491"/>
      <c r="U396" s="491"/>
      <c r="V396" s="116"/>
      <c r="W396" s="116"/>
      <c r="X396" s="116"/>
      <c r="Y396" s="491"/>
      <c r="Z396" s="491"/>
      <c r="AA396" s="491"/>
      <c r="AB396" s="494"/>
      <c r="AC396" s="494"/>
      <c r="AD396" s="494"/>
      <c r="AE396" s="494"/>
      <c r="AF396" s="491"/>
      <c r="AG396" s="491"/>
      <c r="AH396" s="603"/>
    </row>
    <row r="397" spans="1:34" ht="15" customHeight="1">
      <c r="A397" s="483"/>
      <c r="B397" s="483"/>
      <c r="C397" s="538"/>
      <c r="D397" s="538"/>
      <c r="E397" s="34" t="s">
        <v>657</v>
      </c>
      <c r="F397" s="467"/>
      <c r="G397" s="489"/>
      <c r="H397" s="491"/>
      <c r="I397" s="491"/>
      <c r="J397" s="491"/>
      <c r="K397" s="491"/>
      <c r="L397" s="491"/>
      <c r="M397" s="491"/>
      <c r="N397" s="491"/>
      <c r="O397" s="491"/>
      <c r="P397" s="491"/>
      <c r="Q397" s="491"/>
      <c r="R397" s="491"/>
      <c r="S397" s="491"/>
      <c r="T397" s="491"/>
      <c r="U397" s="491"/>
      <c r="V397" s="116"/>
      <c r="W397" s="116"/>
      <c r="X397" s="116"/>
      <c r="Y397" s="491"/>
      <c r="Z397" s="491"/>
      <c r="AA397" s="491"/>
      <c r="AB397" s="494"/>
      <c r="AC397" s="494"/>
      <c r="AD397" s="494"/>
      <c r="AE397" s="494"/>
      <c r="AF397" s="491"/>
      <c r="AG397" s="491"/>
      <c r="AH397" s="603"/>
    </row>
    <row r="398" spans="1:34" ht="15.75" customHeight="1" thickBot="1">
      <c r="A398" s="483"/>
      <c r="B398" s="483"/>
      <c r="C398" s="538"/>
      <c r="D398" s="538"/>
      <c r="E398" s="271" t="s">
        <v>658</v>
      </c>
      <c r="F398" s="467"/>
      <c r="G398" s="489"/>
      <c r="H398" s="530"/>
      <c r="I398" s="530"/>
      <c r="J398" s="530"/>
      <c r="K398" s="530"/>
      <c r="L398" s="530"/>
      <c r="M398" s="530"/>
      <c r="N398" s="530"/>
      <c r="O398" s="530"/>
      <c r="P398" s="530"/>
      <c r="Q398" s="530"/>
      <c r="R398" s="530"/>
      <c r="S398" s="530"/>
      <c r="T398" s="491"/>
      <c r="U398" s="491"/>
      <c r="V398" s="210"/>
      <c r="W398" s="210"/>
      <c r="X398" s="210"/>
      <c r="Y398" s="530"/>
      <c r="Z398" s="530"/>
      <c r="AA398" s="491"/>
      <c r="AB398" s="494"/>
      <c r="AC398" s="494"/>
      <c r="AD398" s="494"/>
      <c r="AE398" s="494"/>
      <c r="AF398" s="530"/>
      <c r="AG398" s="530"/>
      <c r="AH398" s="603"/>
    </row>
    <row r="399" spans="1:36" ht="13.5" customHeight="1" thickBot="1">
      <c r="A399" s="487" t="s">
        <v>159</v>
      </c>
      <c r="B399" s="487"/>
      <c r="C399" s="487"/>
      <c r="D399" s="487"/>
      <c r="E399" s="487"/>
      <c r="F399" s="487"/>
      <c r="G399" s="487"/>
      <c r="H399" s="279">
        <f aca="true" t="shared" si="216" ref="H399:Q399">H400</f>
        <v>1065150000</v>
      </c>
      <c r="I399" s="279">
        <f t="shared" si="216"/>
        <v>2038667983</v>
      </c>
      <c r="J399" s="279">
        <f t="shared" si="216"/>
        <v>2038667980</v>
      </c>
      <c r="K399" s="279">
        <f t="shared" si="216"/>
        <v>2038667980</v>
      </c>
      <c r="L399" s="279"/>
      <c r="M399" s="279">
        <v>0</v>
      </c>
      <c r="N399" s="279">
        <f t="shared" si="216"/>
        <v>370600000</v>
      </c>
      <c r="O399" s="279">
        <f t="shared" si="216"/>
        <v>497625093.12</v>
      </c>
      <c r="P399" s="279">
        <f t="shared" si="216"/>
        <v>492412012</v>
      </c>
      <c r="Q399" s="279">
        <f t="shared" si="216"/>
        <v>492412012</v>
      </c>
      <c r="R399" s="279"/>
      <c r="S399" s="279">
        <v>0</v>
      </c>
      <c r="T399" s="280"/>
      <c r="U399" s="236">
        <v>0</v>
      </c>
      <c r="V399" s="236"/>
      <c r="W399" s="236"/>
      <c r="X399" s="236"/>
      <c r="Y399" s="279"/>
      <c r="Z399" s="279"/>
      <c r="AA399" s="239"/>
      <c r="AB399" s="268">
        <f aca="true" t="shared" si="217" ref="AB399:AB404">H399+N399+U399</f>
        <v>1435750000</v>
      </c>
      <c r="AC399" s="680">
        <f aca="true" t="shared" si="218" ref="AC399:AC404">I399+O399+V399</f>
        <v>2536293076.12</v>
      </c>
      <c r="AD399" s="680">
        <f aca="true" t="shared" si="219" ref="AD399:AD404">J399+P399+W399</f>
        <v>2531079992</v>
      </c>
      <c r="AE399" s="680">
        <f aca="true" t="shared" si="220" ref="AE399:AE404">K399+Q399+X399</f>
        <v>2531079992</v>
      </c>
      <c r="AF399" s="279">
        <v>0</v>
      </c>
      <c r="AG399" s="279">
        <v>0</v>
      </c>
      <c r="AH399" s="602">
        <v>14</v>
      </c>
      <c r="AI399" s="418">
        <v>2536293076.12</v>
      </c>
      <c r="AJ399" s="418">
        <v>2531079992</v>
      </c>
    </row>
    <row r="400" spans="1:34" ht="12.75">
      <c r="A400" s="214">
        <v>2</v>
      </c>
      <c r="B400" s="214"/>
      <c r="C400" s="217"/>
      <c r="D400" s="179"/>
      <c r="E400" s="217"/>
      <c r="F400" s="318"/>
      <c r="G400" s="164" t="s">
        <v>105</v>
      </c>
      <c r="H400" s="273">
        <f aca="true" t="shared" si="221" ref="H400:Q400">H401+H413+H437</f>
        <v>1065150000</v>
      </c>
      <c r="I400" s="273">
        <f t="shared" si="221"/>
        <v>2038667983</v>
      </c>
      <c r="J400" s="273">
        <f t="shared" si="221"/>
        <v>2038667980</v>
      </c>
      <c r="K400" s="273">
        <f t="shared" si="221"/>
        <v>2038667980</v>
      </c>
      <c r="L400" s="273"/>
      <c r="M400" s="273">
        <v>0</v>
      </c>
      <c r="N400" s="273">
        <f t="shared" si="221"/>
        <v>370600000</v>
      </c>
      <c r="O400" s="273">
        <f t="shared" si="221"/>
        <v>497625093.12</v>
      </c>
      <c r="P400" s="273">
        <f t="shared" si="221"/>
        <v>492412012</v>
      </c>
      <c r="Q400" s="273">
        <f t="shared" si="221"/>
        <v>492412012</v>
      </c>
      <c r="R400" s="273"/>
      <c r="S400" s="273">
        <v>0</v>
      </c>
      <c r="T400" s="273"/>
      <c r="U400" s="273">
        <f>U401+U413+U437</f>
        <v>0</v>
      </c>
      <c r="V400" s="273"/>
      <c r="W400" s="273"/>
      <c r="X400" s="273"/>
      <c r="Y400" s="273"/>
      <c r="Z400" s="273">
        <v>0</v>
      </c>
      <c r="AA400" s="214"/>
      <c r="AB400" s="130">
        <f t="shared" si="217"/>
        <v>1435750000</v>
      </c>
      <c r="AC400" s="130">
        <f t="shared" si="218"/>
        <v>2536293076.12</v>
      </c>
      <c r="AD400" s="130">
        <f t="shared" si="219"/>
        <v>2531079992</v>
      </c>
      <c r="AE400" s="130">
        <f t="shared" si="220"/>
        <v>2531079992</v>
      </c>
      <c r="AF400" s="273">
        <v>0</v>
      </c>
      <c r="AG400" s="273">
        <v>0</v>
      </c>
      <c r="AH400" s="603"/>
    </row>
    <row r="401" spans="1:34" ht="12.75">
      <c r="A401" s="482"/>
      <c r="B401" s="158" t="s">
        <v>120</v>
      </c>
      <c r="C401" s="2"/>
      <c r="D401" s="158"/>
      <c r="E401" s="47"/>
      <c r="F401" s="332"/>
      <c r="G401" s="156" t="s">
        <v>121</v>
      </c>
      <c r="H401" s="15">
        <f aca="true" t="shared" si="222" ref="H401:Q401">H402</f>
        <v>67400000</v>
      </c>
      <c r="I401" s="15">
        <f t="shared" si="222"/>
        <v>115243331</v>
      </c>
      <c r="J401" s="15">
        <f t="shared" si="222"/>
        <v>115243331</v>
      </c>
      <c r="K401" s="15">
        <f t="shared" si="222"/>
        <v>115243331</v>
      </c>
      <c r="L401" s="15"/>
      <c r="M401" s="15">
        <v>0</v>
      </c>
      <c r="N401" s="15">
        <f t="shared" si="222"/>
        <v>0</v>
      </c>
      <c r="O401" s="15">
        <f t="shared" si="222"/>
        <v>0</v>
      </c>
      <c r="P401" s="15">
        <f t="shared" si="222"/>
        <v>0</v>
      </c>
      <c r="Q401" s="15">
        <f t="shared" si="222"/>
        <v>0</v>
      </c>
      <c r="R401" s="15"/>
      <c r="S401" s="15">
        <v>0</v>
      </c>
      <c r="T401" s="15"/>
      <c r="U401" s="15">
        <f>U402</f>
        <v>0</v>
      </c>
      <c r="V401" s="15"/>
      <c r="W401" s="15"/>
      <c r="X401" s="15"/>
      <c r="Y401" s="15"/>
      <c r="Z401" s="15">
        <v>0</v>
      </c>
      <c r="AA401" s="28"/>
      <c r="AB401" s="131">
        <f t="shared" si="217"/>
        <v>67400000</v>
      </c>
      <c r="AC401" s="131">
        <f t="shared" si="218"/>
        <v>115243331</v>
      </c>
      <c r="AD401" s="131">
        <f t="shared" si="219"/>
        <v>115243331</v>
      </c>
      <c r="AE401" s="131">
        <f t="shared" si="220"/>
        <v>115243331</v>
      </c>
      <c r="AF401" s="15">
        <v>0</v>
      </c>
      <c r="AG401" s="15">
        <v>0</v>
      </c>
      <c r="AH401" s="603"/>
    </row>
    <row r="402" spans="1:34" ht="12.75">
      <c r="A402" s="483"/>
      <c r="B402" s="525"/>
      <c r="C402" s="158" t="s">
        <v>122</v>
      </c>
      <c r="D402" s="2"/>
      <c r="E402" s="159"/>
      <c r="F402" s="322"/>
      <c r="G402" s="156" t="s">
        <v>123</v>
      </c>
      <c r="H402" s="15">
        <f aca="true" t="shared" si="223" ref="H402:Q402">H403+H409+H411</f>
        <v>67400000</v>
      </c>
      <c r="I402" s="15">
        <f t="shared" si="223"/>
        <v>115243331</v>
      </c>
      <c r="J402" s="15">
        <f t="shared" si="223"/>
        <v>115243331</v>
      </c>
      <c r="K402" s="15">
        <f t="shared" si="223"/>
        <v>115243331</v>
      </c>
      <c r="L402" s="15"/>
      <c r="M402" s="15">
        <v>0</v>
      </c>
      <c r="N402" s="15">
        <f t="shared" si="223"/>
        <v>0</v>
      </c>
      <c r="O402" s="15">
        <f t="shared" si="223"/>
        <v>0</v>
      </c>
      <c r="P402" s="15">
        <f t="shared" si="223"/>
        <v>0</v>
      </c>
      <c r="Q402" s="15">
        <f t="shared" si="223"/>
        <v>0</v>
      </c>
      <c r="R402" s="15"/>
      <c r="S402" s="15">
        <v>0</v>
      </c>
      <c r="T402" s="15"/>
      <c r="U402" s="15">
        <f>U403+U409+U411</f>
        <v>0</v>
      </c>
      <c r="V402" s="15"/>
      <c r="W402" s="15"/>
      <c r="X402" s="15"/>
      <c r="Y402" s="15"/>
      <c r="Z402" s="15">
        <v>0</v>
      </c>
      <c r="AA402" s="28"/>
      <c r="AB402" s="131">
        <f t="shared" si="217"/>
        <v>67400000</v>
      </c>
      <c r="AC402" s="131">
        <f t="shared" si="218"/>
        <v>115243331</v>
      </c>
      <c r="AD402" s="131">
        <f t="shared" si="219"/>
        <v>115243331</v>
      </c>
      <c r="AE402" s="131">
        <f t="shared" si="220"/>
        <v>115243331</v>
      </c>
      <c r="AF402" s="15">
        <v>0</v>
      </c>
      <c r="AG402" s="15">
        <v>0</v>
      </c>
      <c r="AH402" s="603"/>
    </row>
    <row r="403" spans="1:34" ht="25.5">
      <c r="A403" s="483"/>
      <c r="B403" s="526"/>
      <c r="C403" s="525"/>
      <c r="D403" s="158" t="s">
        <v>659</v>
      </c>
      <c r="E403" s="158"/>
      <c r="F403" s="322"/>
      <c r="G403" s="156" t="s">
        <v>660</v>
      </c>
      <c r="H403" s="15">
        <f aca="true" t="shared" si="224" ref="H403:Q403">H404</f>
        <v>23650000</v>
      </c>
      <c r="I403" s="15">
        <f t="shared" si="224"/>
        <v>40516666</v>
      </c>
      <c r="J403" s="15">
        <f t="shared" si="224"/>
        <v>40516666</v>
      </c>
      <c r="K403" s="15">
        <f t="shared" si="224"/>
        <v>40516666</v>
      </c>
      <c r="L403" s="15"/>
      <c r="M403" s="15">
        <v>0</v>
      </c>
      <c r="N403" s="15">
        <f t="shared" si="224"/>
        <v>0</v>
      </c>
      <c r="O403" s="15">
        <f t="shared" si="224"/>
        <v>0</v>
      </c>
      <c r="P403" s="15">
        <f t="shared" si="224"/>
        <v>0</v>
      </c>
      <c r="Q403" s="15">
        <f t="shared" si="224"/>
        <v>0</v>
      </c>
      <c r="R403" s="15"/>
      <c r="S403" s="15">
        <v>0</v>
      </c>
      <c r="T403" s="15"/>
      <c r="U403" s="15">
        <f>U404</f>
        <v>0</v>
      </c>
      <c r="V403" s="15"/>
      <c r="W403" s="15"/>
      <c r="X403" s="15"/>
      <c r="Y403" s="15"/>
      <c r="Z403" s="15">
        <v>0</v>
      </c>
      <c r="AA403" s="28"/>
      <c r="AB403" s="131">
        <f t="shared" si="217"/>
        <v>23650000</v>
      </c>
      <c r="AC403" s="131">
        <f t="shared" si="218"/>
        <v>40516666</v>
      </c>
      <c r="AD403" s="131">
        <f t="shared" si="219"/>
        <v>40516666</v>
      </c>
      <c r="AE403" s="131">
        <f t="shared" si="220"/>
        <v>40516666</v>
      </c>
      <c r="AF403" s="15">
        <v>0</v>
      </c>
      <c r="AG403" s="15">
        <v>0</v>
      </c>
      <c r="AH403" s="603"/>
    </row>
    <row r="404" spans="1:34" ht="12.75" customHeight="1">
      <c r="A404" s="483"/>
      <c r="B404" s="526"/>
      <c r="C404" s="526"/>
      <c r="D404" s="525"/>
      <c r="E404" s="158" t="s">
        <v>661</v>
      </c>
      <c r="F404" s="466" t="s">
        <v>952</v>
      </c>
      <c r="G404" s="488" t="s">
        <v>662</v>
      </c>
      <c r="H404" s="490">
        <v>23650000</v>
      </c>
      <c r="I404" s="490">
        <v>40516666</v>
      </c>
      <c r="J404" s="490">
        <v>40516666</v>
      </c>
      <c r="K404" s="490">
        <v>40516666</v>
      </c>
      <c r="L404" s="490"/>
      <c r="M404" s="490">
        <v>0</v>
      </c>
      <c r="N404" s="490">
        <v>0</v>
      </c>
      <c r="O404" s="490"/>
      <c r="P404" s="490"/>
      <c r="Q404" s="490"/>
      <c r="R404" s="490"/>
      <c r="S404" s="490">
        <v>0</v>
      </c>
      <c r="T404" s="490"/>
      <c r="U404" s="490">
        <v>0</v>
      </c>
      <c r="V404" s="490"/>
      <c r="W404" s="490"/>
      <c r="X404" s="490"/>
      <c r="Y404" s="490"/>
      <c r="Z404" s="490">
        <v>0</v>
      </c>
      <c r="AA404" s="490"/>
      <c r="AB404" s="493">
        <f t="shared" si="217"/>
        <v>23650000</v>
      </c>
      <c r="AC404" s="493">
        <f t="shared" si="218"/>
        <v>40516666</v>
      </c>
      <c r="AD404" s="493">
        <f t="shared" si="219"/>
        <v>40516666</v>
      </c>
      <c r="AE404" s="493">
        <f t="shared" si="220"/>
        <v>40516666</v>
      </c>
      <c r="AF404" s="490">
        <v>0</v>
      </c>
      <c r="AG404" s="490">
        <v>0</v>
      </c>
      <c r="AH404" s="603"/>
    </row>
    <row r="405" spans="1:34" ht="12.75" customHeight="1">
      <c r="A405" s="483"/>
      <c r="B405" s="526"/>
      <c r="C405" s="526"/>
      <c r="D405" s="526"/>
      <c r="E405" s="158" t="s">
        <v>663</v>
      </c>
      <c r="F405" s="467"/>
      <c r="G405" s="489"/>
      <c r="H405" s="491"/>
      <c r="I405" s="491"/>
      <c r="J405" s="491"/>
      <c r="K405" s="491"/>
      <c r="L405" s="491"/>
      <c r="M405" s="491"/>
      <c r="N405" s="491"/>
      <c r="O405" s="491"/>
      <c r="P405" s="491"/>
      <c r="Q405" s="491"/>
      <c r="R405" s="491"/>
      <c r="S405" s="491"/>
      <c r="T405" s="491"/>
      <c r="U405" s="491"/>
      <c r="V405" s="491"/>
      <c r="W405" s="491"/>
      <c r="X405" s="491"/>
      <c r="Y405" s="491"/>
      <c r="Z405" s="491"/>
      <c r="AA405" s="491"/>
      <c r="AB405" s="494"/>
      <c r="AC405" s="494"/>
      <c r="AD405" s="494"/>
      <c r="AE405" s="494"/>
      <c r="AF405" s="491"/>
      <c r="AG405" s="491"/>
      <c r="AH405" s="603"/>
    </row>
    <row r="406" spans="1:34" ht="12.75" customHeight="1">
      <c r="A406" s="483"/>
      <c r="B406" s="526"/>
      <c r="C406" s="526"/>
      <c r="D406" s="526"/>
      <c r="E406" s="158" t="s">
        <v>664</v>
      </c>
      <c r="F406" s="467"/>
      <c r="G406" s="489"/>
      <c r="H406" s="491"/>
      <c r="I406" s="491"/>
      <c r="J406" s="491"/>
      <c r="K406" s="491"/>
      <c r="L406" s="491"/>
      <c r="M406" s="491"/>
      <c r="N406" s="491"/>
      <c r="O406" s="491"/>
      <c r="P406" s="491"/>
      <c r="Q406" s="491"/>
      <c r="R406" s="491"/>
      <c r="S406" s="491"/>
      <c r="T406" s="491"/>
      <c r="U406" s="491"/>
      <c r="V406" s="491"/>
      <c r="W406" s="491"/>
      <c r="X406" s="491"/>
      <c r="Y406" s="491"/>
      <c r="Z406" s="491"/>
      <c r="AA406" s="491"/>
      <c r="AB406" s="494"/>
      <c r="AC406" s="494"/>
      <c r="AD406" s="494"/>
      <c r="AE406" s="494"/>
      <c r="AF406" s="491"/>
      <c r="AG406" s="491"/>
      <c r="AH406" s="603"/>
    </row>
    <row r="407" spans="1:34" ht="12.75" customHeight="1">
      <c r="A407" s="483"/>
      <c r="B407" s="526"/>
      <c r="C407" s="526"/>
      <c r="D407" s="526"/>
      <c r="E407" s="158" t="s">
        <v>665</v>
      </c>
      <c r="F407" s="467"/>
      <c r="G407" s="489"/>
      <c r="H407" s="491"/>
      <c r="I407" s="491"/>
      <c r="J407" s="491"/>
      <c r="K407" s="491"/>
      <c r="L407" s="491"/>
      <c r="M407" s="491"/>
      <c r="N407" s="491"/>
      <c r="O407" s="491"/>
      <c r="P407" s="491"/>
      <c r="Q407" s="491"/>
      <c r="R407" s="491"/>
      <c r="S407" s="491"/>
      <c r="T407" s="491"/>
      <c r="U407" s="491"/>
      <c r="V407" s="491"/>
      <c r="W407" s="491"/>
      <c r="X407" s="491"/>
      <c r="Y407" s="491"/>
      <c r="Z407" s="491"/>
      <c r="AA407" s="491"/>
      <c r="AB407" s="494"/>
      <c r="AC407" s="494"/>
      <c r="AD407" s="494"/>
      <c r="AE407" s="494"/>
      <c r="AF407" s="491"/>
      <c r="AG407" s="491"/>
      <c r="AH407" s="603"/>
    </row>
    <row r="408" spans="1:34" ht="12.75" customHeight="1">
      <c r="A408" s="483"/>
      <c r="B408" s="526"/>
      <c r="C408" s="526"/>
      <c r="D408" s="527"/>
      <c r="E408" s="158" t="s">
        <v>666</v>
      </c>
      <c r="F408" s="468"/>
      <c r="G408" s="524"/>
      <c r="H408" s="492"/>
      <c r="I408" s="492"/>
      <c r="J408" s="492"/>
      <c r="K408" s="492"/>
      <c r="L408" s="492"/>
      <c r="M408" s="492"/>
      <c r="N408" s="492"/>
      <c r="O408" s="492"/>
      <c r="P408" s="492"/>
      <c r="Q408" s="492"/>
      <c r="R408" s="492"/>
      <c r="S408" s="492"/>
      <c r="T408" s="492"/>
      <c r="U408" s="492"/>
      <c r="V408" s="492"/>
      <c r="W408" s="492"/>
      <c r="X408" s="492"/>
      <c r="Y408" s="492"/>
      <c r="Z408" s="492"/>
      <c r="AA408" s="492"/>
      <c r="AB408" s="495"/>
      <c r="AC408" s="495"/>
      <c r="AD408" s="495"/>
      <c r="AE408" s="495"/>
      <c r="AF408" s="492"/>
      <c r="AG408" s="492"/>
      <c r="AH408" s="603"/>
    </row>
    <row r="409" spans="1:34" ht="30.75" customHeight="1">
      <c r="A409" s="483"/>
      <c r="B409" s="526"/>
      <c r="C409" s="526"/>
      <c r="D409" s="158" t="s">
        <v>667</v>
      </c>
      <c r="E409" s="158"/>
      <c r="F409" s="322"/>
      <c r="G409" s="156" t="s">
        <v>668</v>
      </c>
      <c r="H409" s="15">
        <f>H410</f>
        <v>30000000</v>
      </c>
      <c r="I409" s="15">
        <f>I410</f>
        <v>51499999</v>
      </c>
      <c r="J409" s="15">
        <f>J410</f>
        <v>51499999</v>
      </c>
      <c r="K409" s="15">
        <f>K410</f>
        <v>51499999</v>
      </c>
      <c r="L409" s="15"/>
      <c r="M409" s="15">
        <v>0</v>
      </c>
      <c r="N409" s="15">
        <f>N410</f>
        <v>0</v>
      </c>
      <c r="O409" s="15"/>
      <c r="P409" s="15"/>
      <c r="Q409" s="15"/>
      <c r="R409" s="15"/>
      <c r="S409" s="15">
        <v>0</v>
      </c>
      <c r="T409" s="15"/>
      <c r="U409" s="15">
        <f>U410</f>
        <v>0</v>
      </c>
      <c r="V409" s="125"/>
      <c r="W409" s="125"/>
      <c r="X409" s="125"/>
      <c r="Y409" s="15"/>
      <c r="Z409" s="15">
        <v>0</v>
      </c>
      <c r="AA409" s="28"/>
      <c r="AB409" s="131">
        <f aca="true" t="shared" si="225" ref="AB409:AB416">H409+N409+U409</f>
        <v>30000000</v>
      </c>
      <c r="AC409" s="131">
        <f aca="true" t="shared" si="226" ref="AC409:AC416">I409+O409+V409</f>
        <v>51499999</v>
      </c>
      <c r="AD409" s="131">
        <f aca="true" t="shared" si="227" ref="AD409:AD416">J409+P409+W409</f>
        <v>51499999</v>
      </c>
      <c r="AE409" s="131">
        <f aca="true" t="shared" si="228" ref="AE409:AE416">K409+Q409+X409</f>
        <v>51499999</v>
      </c>
      <c r="AF409" s="15">
        <v>0</v>
      </c>
      <c r="AG409" s="15">
        <v>0</v>
      </c>
      <c r="AH409" s="603"/>
    </row>
    <row r="410" spans="1:34" ht="57" customHeight="1">
      <c r="A410" s="483"/>
      <c r="B410" s="526"/>
      <c r="C410" s="526"/>
      <c r="D410" s="158"/>
      <c r="E410" s="158" t="s">
        <v>669</v>
      </c>
      <c r="F410" s="27" t="s">
        <v>953</v>
      </c>
      <c r="G410" s="68" t="s">
        <v>670</v>
      </c>
      <c r="H410" s="67">
        <v>30000000</v>
      </c>
      <c r="I410" s="67">
        <v>51499999</v>
      </c>
      <c r="J410" s="67">
        <v>51499999</v>
      </c>
      <c r="K410" s="67">
        <v>51499999</v>
      </c>
      <c r="L410" s="67"/>
      <c r="M410" s="67">
        <v>0</v>
      </c>
      <c r="N410" s="15">
        <v>0</v>
      </c>
      <c r="O410" s="15"/>
      <c r="P410" s="15"/>
      <c r="Q410" s="15"/>
      <c r="R410" s="67"/>
      <c r="S410" s="67">
        <v>0</v>
      </c>
      <c r="T410" s="74"/>
      <c r="U410" s="67">
        <f>U411</f>
        <v>0</v>
      </c>
      <c r="V410" s="67"/>
      <c r="W410" s="67"/>
      <c r="X410" s="67"/>
      <c r="Y410" s="67"/>
      <c r="Z410" s="67">
        <v>0</v>
      </c>
      <c r="AA410" s="72"/>
      <c r="AB410" s="132">
        <f t="shared" si="225"/>
        <v>30000000</v>
      </c>
      <c r="AC410" s="132">
        <f t="shared" si="226"/>
        <v>51499999</v>
      </c>
      <c r="AD410" s="132">
        <f t="shared" si="227"/>
        <v>51499999</v>
      </c>
      <c r="AE410" s="132">
        <f t="shared" si="228"/>
        <v>51499999</v>
      </c>
      <c r="AF410" s="67">
        <v>0</v>
      </c>
      <c r="AG410" s="67">
        <v>0</v>
      </c>
      <c r="AH410" s="603"/>
    </row>
    <row r="411" spans="1:34" ht="12.75">
      <c r="A411" s="483"/>
      <c r="B411" s="526"/>
      <c r="C411" s="526"/>
      <c r="D411" s="158" t="s">
        <v>671</v>
      </c>
      <c r="E411" s="158"/>
      <c r="F411" s="322"/>
      <c r="G411" s="156" t="s">
        <v>672</v>
      </c>
      <c r="H411" s="15">
        <f>H412</f>
        <v>13750000</v>
      </c>
      <c r="I411" s="15">
        <f>I412</f>
        <v>23226666</v>
      </c>
      <c r="J411" s="15">
        <f>J412</f>
        <v>23226666</v>
      </c>
      <c r="K411" s="15">
        <f>K412</f>
        <v>23226666</v>
      </c>
      <c r="L411" s="15"/>
      <c r="M411" s="15">
        <v>0</v>
      </c>
      <c r="N411" s="15">
        <f>N412</f>
        <v>0</v>
      </c>
      <c r="O411" s="15"/>
      <c r="P411" s="15"/>
      <c r="Q411" s="15"/>
      <c r="R411" s="15"/>
      <c r="S411" s="15">
        <v>0</v>
      </c>
      <c r="T411" s="15"/>
      <c r="U411" s="15">
        <f>U412</f>
        <v>0</v>
      </c>
      <c r="V411" s="15"/>
      <c r="W411" s="15"/>
      <c r="X411" s="15"/>
      <c r="Y411" s="15"/>
      <c r="Z411" s="15"/>
      <c r="AA411" s="28"/>
      <c r="AB411" s="131">
        <f t="shared" si="225"/>
        <v>13750000</v>
      </c>
      <c r="AC411" s="131">
        <f t="shared" si="226"/>
        <v>23226666</v>
      </c>
      <c r="AD411" s="131">
        <f t="shared" si="227"/>
        <v>23226666</v>
      </c>
      <c r="AE411" s="131">
        <f t="shared" si="228"/>
        <v>23226666</v>
      </c>
      <c r="AF411" s="15"/>
      <c r="AG411" s="15"/>
      <c r="AH411" s="603"/>
    </row>
    <row r="412" spans="1:34" ht="38.25">
      <c r="A412" s="483"/>
      <c r="B412" s="527"/>
      <c r="C412" s="527"/>
      <c r="D412" s="158"/>
      <c r="E412" s="158" t="s">
        <v>673</v>
      </c>
      <c r="F412" s="27" t="s">
        <v>954</v>
      </c>
      <c r="G412" s="68" t="s">
        <v>674</v>
      </c>
      <c r="H412" s="67">
        <v>13750000</v>
      </c>
      <c r="I412" s="67">
        <v>23226666</v>
      </c>
      <c r="J412" s="67">
        <v>23226666</v>
      </c>
      <c r="K412" s="67">
        <v>23226666</v>
      </c>
      <c r="L412" s="67"/>
      <c r="M412" s="67">
        <v>0</v>
      </c>
      <c r="N412" s="67">
        <v>0</v>
      </c>
      <c r="O412" s="67"/>
      <c r="P412" s="67"/>
      <c r="Q412" s="67"/>
      <c r="R412" s="67"/>
      <c r="S412" s="67">
        <v>0</v>
      </c>
      <c r="T412" s="74"/>
      <c r="U412" s="10">
        <v>0</v>
      </c>
      <c r="V412" s="10"/>
      <c r="W412" s="10"/>
      <c r="X412" s="10"/>
      <c r="Y412" s="67"/>
      <c r="Z412" s="67">
        <v>0</v>
      </c>
      <c r="AA412" s="72"/>
      <c r="AB412" s="131">
        <f t="shared" si="225"/>
        <v>13750000</v>
      </c>
      <c r="AC412" s="131">
        <f t="shared" si="226"/>
        <v>23226666</v>
      </c>
      <c r="AD412" s="131">
        <f t="shared" si="227"/>
        <v>23226666</v>
      </c>
      <c r="AE412" s="131">
        <f t="shared" si="228"/>
        <v>23226666</v>
      </c>
      <c r="AF412" s="67">
        <v>0</v>
      </c>
      <c r="AG412" s="67">
        <v>0</v>
      </c>
      <c r="AH412" s="603"/>
    </row>
    <row r="413" spans="1:34" ht="12.75">
      <c r="A413" s="483"/>
      <c r="B413" s="158" t="s">
        <v>124</v>
      </c>
      <c r="C413" s="36"/>
      <c r="D413" s="159"/>
      <c r="E413" s="47"/>
      <c r="F413" s="332"/>
      <c r="G413" s="156" t="s">
        <v>125</v>
      </c>
      <c r="H413" s="15">
        <f>H414+H429</f>
        <v>451250000</v>
      </c>
      <c r="I413" s="15">
        <f>I414+I429</f>
        <v>818281989</v>
      </c>
      <c r="J413" s="15">
        <f>J414+J429</f>
        <v>818281988</v>
      </c>
      <c r="K413" s="15">
        <f>K414+K429</f>
        <v>818281988</v>
      </c>
      <c r="L413" s="15"/>
      <c r="M413" s="15">
        <v>0</v>
      </c>
      <c r="N413" s="15">
        <f>N414+N429</f>
        <v>0</v>
      </c>
      <c r="O413" s="15"/>
      <c r="P413" s="15"/>
      <c r="Q413" s="15"/>
      <c r="R413" s="15"/>
      <c r="S413" s="15">
        <v>0</v>
      </c>
      <c r="T413" s="15"/>
      <c r="U413" s="15">
        <f>U414+U429</f>
        <v>0</v>
      </c>
      <c r="V413" s="15"/>
      <c r="W413" s="15"/>
      <c r="X413" s="15"/>
      <c r="Y413" s="15"/>
      <c r="Z413" s="15">
        <v>0</v>
      </c>
      <c r="AA413" s="28"/>
      <c r="AB413" s="131">
        <f t="shared" si="225"/>
        <v>451250000</v>
      </c>
      <c r="AC413" s="131">
        <f t="shared" si="226"/>
        <v>818281989</v>
      </c>
      <c r="AD413" s="131">
        <f t="shared" si="227"/>
        <v>818281988</v>
      </c>
      <c r="AE413" s="131">
        <f t="shared" si="228"/>
        <v>818281988</v>
      </c>
      <c r="AF413" s="15">
        <v>0</v>
      </c>
      <c r="AG413" s="15">
        <v>0</v>
      </c>
      <c r="AH413" s="603"/>
    </row>
    <row r="414" spans="1:34" ht="12.75">
      <c r="A414" s="483"/>
      <c r="B414" s="525"/>
      <c r="C414" s="158" t="s">
        <v>126</v>
      </c>
      <c r="D414" s="2"/>
      <c r="E414" s="159"/>
      <c r="F414" s="322"/>
      <c r="G414" s="156" t="s">
        <v>127</v>
      </c>
      <c r="H414" s="15">
        <f>H415+H424</f>
        <v>410000000</v>
      </c>
      <c r="I414" s="15">
        <f>I415+I424</f>
        <v>569685324</v>
      </c>
      <c r="J414" s="15">
        <f>J415+J424</f>
        <v>569685323</v>
      </c>
      <c r="K414" s="15">
        <f>K415+K424</f>
        <v>569685323</v>
      </c>
      <c r="L414" s="15"/>
      <c r="M414" s="15">
        <v>0</v>
      </c>
      <c r="N414" s="15">
        <f>N415+N424</f>
        <v>0</v>
      </c>
      <c r="O414" s="15"/>
      <c r="P414" s="15"/>
      <c r="Q414" s="15"/>
      <c r="R414" s="15"/>
      <c r="S414" s="15">
        <v>0</v>
      </c>
      <c r="T414" s="15"/>
      <c r="U414" s="15">
        <f>U415+U424</f>
        <v>0</v>
      </c>
      <c r="V414" s="15"/>
      <c r="W414" s="15"/>
      <c r="X414" s="15"/>
      <c r="Y414" s="15"/>
      <c r="Z414" s="15">
        <v>0</v>
      </c>
      <c r="AA414" s="28"/>
      <c r="AB414" s="131">
        <f t="shared" si="225"/>
        <v>410000000</v>
      </c>
      <c r="AC414" s="131">
        <f t="shared" si="226"/>
        <v>569685324</v>
      </c>
      <c r="AD414" s="131">
        <f t="shared" si="227"/>
        <v>569685323</v>
      </c>
      <c r="AE414" s="131">
        <f t="shared" si="228"/>
        <v>569685323</v>
      </c>
      <c r="AF414" s="15">
        <v>0</v>
      </c>
      <c r="AG414" s="15">
        <v>0</v>
      </c>
      <c r="AH414" s="603"/>
    </row>
    <row r="415" spans="1:34" ht="12.75">
      <c r="A415" s="483"/>
      <c r="B415" s="526"/>
      <c r="C415" s="525"/>
      <c r="D415" s="158" t="s">
        <v>675</v>
      </c>
      <c r="E415" s="158"/>
      <c r="F415" s="322"/>
      <c r="G415" s="156" t="s">
        <v>676</v>
      </c>
      <c r="H415" s="15">
        <f>H416</f>
        <v>368750000</v>
      </c>
      <c r="I415" s="15">
        <f>I416</f>
        <v>536365325</v>
      </c>
      <c r="J415" s="15">
        <f>J416</f>
        <v>536365324</v>
      </c>
      <c r="K415" s="15">
        <f>K416</f>
        <v>536365324</v>
      </c>
      <c r="L415" s="15"/>
      <c r="M415" s="15">
        <v>0</v>
      </c>
      <c r="N415" s="15">
        <f>N416</f>
        <v>0</v>
      </c>
      <c r="O415" s="15"/>
      <c r="P415" s="15"/>
      <c r="Q415" s="15"/>
      <c r="R415" s="15"/>
      <c r="S415" s="15">
        <v>0</v>
      </c>
      <c r="T415" s="15"/>
      <c r="U415" s="15">
        <f>U416</f>
        <v>0</v>
      </c>
      <c r="V415" s="15"/>
      <c r="W415" s="15"/>
      <c r="X415" s="15"/>
      <c r="Y415" s="15"/>
      <c r="Z415" s="15">
        <v>0</v>
      </c>
      <c r="AA415" s="28"/>
      <c r="AB415" s="131">
        <f t="shared" si="225"/>
        <v>368750000</v>
      </c>
      <c r="AC415" s="131">
        <f t="shared" si="226"/>
        <v>536365325</v>
      </c>
      <c r="AD415" s="131">
        <f t="shared" si="227"/>
        <v>536365324</v>
      </c>
      <c r="AE415" s="131">
        <f t="shared" si="228"/>
        <v>536365324</v>
      </c>
      <c r="AF415" s="15">
        <v>0</v>
      </c>
      <c r="AG415" s="15">
        <v>0</v>
      </c>
      <c r="AH415" s="603"/>
    </row>
    <row r="416" spans="1:34" ht="12.75">
      <c r="A416" s="483"/>
      <c r="B416" s="526"/>
      <c r="C416" s="526"/>
      <c r="D416" s="525"/>
      <c r="E416" s="158" t="s">
        <v>677</v>
      </c>
      <c r="F416" s="466" t="s">
        <v>955</v>
      </c>
      <c r="G416" s="488" t="s">
        <v>678</v>
      </c>
      <c r="H416" s="490">
        <v>368750000</v>
      </c>
      <c r="I416" s="490">
        <v>536365325</v>
      </c>
      <c r="J416" s="490">
        <v>536365324</v>
      </c>
      <c r="K416" s="490">
        <v>536365324</v>
      </c>
      <c r="L416" s="490"/>
      <c r="M416" s="490">
        <v>0</v>
      </c>
      <c r="N416" s="490">
        <v>0</v>
      </c>
      <c r="O416" s="490"/>
      <c r="P416" s="490"/>
      <c r="Q416" s="490"/>
      <c r="R416" s="490"/>
      <c r="S416" s="490">
        <v>0</v>
      </c>
      <c r="T416" s="490"/>
      <c r="U416" s="490">
        <v>0</v>
      </c>
      <c r="V416" s="490"/>
      <c r="W416" s="490"/>
      <c r="X416" s="490"/>
      <c r="Y416" s="490"/>
      <c r="Z416" s="490">
        <v>0</v>
      </c>
      <c r="AA416" s="490"/>
      <c r="AB416" s="493">
        <f t="shared" si="225"/>
        <v>368750000</v>
      </c>
      <c r="AC416" s="493">
        <f t="shared" si="226"/>
        <v>536365325</v>
      </c>
      <c r="AD416" s="493">
        <f t="shared" si="227"/>
        <v>536365324</v>
      </c>
      <c r="AE416" s="493">
        <f t="shared" si="228"/>
        <v>536365324</v>
      </c>
      <c r="AF416" s="490">
        <v>0</v>
      </c>
      <c r="AG416" s="490">
        <v>0</v>
      </c>
      <c r="AH416" s="603"/>
    </row>
    <row r="417" spans="1:34" ht="12.75">
      <c r="A417" s="483"/>
      <c r="B417" s="526"/>
      <c r="C417" s="526"/>
      <c r="D417" s="526"/>
      <c r="E417" s="158" t="s">
        <v>679</v>
      </c>
      <c r="F417" s="467"/>
      <c r="G417" s="489"/>
      <c r="H417" s="491"/>
      <c r="I417" s="491"/>
      <c r="J417" s="491"/>
      <c r="K417" s="491"/>
      <c r="L417" s="491"/>
      <c r="M417" s="491"/>
      <c r="N417" s="491"/>
      <c r="O417" s="491"/>
      <c r="P417" s="491"/>
      <c r="Q417" s="491"/>
      <c r="R417" s="491"/>
      <c r="S417" s="491"/>
      <c r="T417" s="491"/>
      <c r="U417" s="491"/>
      <c r="V417" s="491"/>
      <c r="W417" s="491"/>
      <c r="X417" s="491"/>
      <c r="Y417" s="491"/>
      <c r="Z417" s="491"/>
      <c r="AA417" s="491"/>
      <c r="AB417" s="494"/>
      <c r="AC417" s="494"/>
      <c r="AD417" s="494"/>
      <c r="AE417" s="494"/>
      <c r="AF417" s="491"/>
      <c r="AG417" s="491"/>
      <c r="AH417" s="603"/>
    </row>
    <row r="418" spans="1:34" ht="12.75">
      <c r="A418" s="483"/>
      <c r="B418" s="526"/>
      <c r="C418" s="526"/>
      <c r="D418" s="526"/>
      <c r="E418" s="158" t="s">
        <v>680</v>
      </c>
      <c r="F418" s="467"/>
      <c r="G418" s="489"/>
      <c r="H418" s="491"/>
      <c r="I418" s="491"/>
      <c r="J418" s="491"/>
      <c r="K418" s="491"/>
      <c r="L418" s="491"/>
      <c r="M418" s="491"/>
      <c r="N418" s="491"/>
      <c r="O418" s="491"/>
      <c r="P418" s="491"/>
      <c r="Q418" s="491"/>
      <c r="R418" s="491"/>
      <c r="S418" s="491"/>
      <c r="T418" s="491"/>
      <c r="U418" s="491"/>
      <c r="V418" s="491"/>
      <c r="W418" s="491"/>
      <c r="X418" s="491"/>
      <c r="Y418" s="491"/>
      <c r="Z418" s="491"/>
      <c r="AA418" s="491"/>
      <c r="AB418" s="494"/>
      <c r="AC418" s="494"/>
      <c r="AD418" s="494"/>
      <c r="AE418" s="494"/>
      <c r="AF418" s="491"/>
      <c r="AG418" s="491"/>
      <c r="AH418" s="603"/>
    </row>
    <row r="419" spans="1:34" ht="12.75">
      <c r="A419" s="483"/>
      <c r="B419" s="526"/>
      <c r="C419" s="526"/>
      <c r="D419" s="526"/>
      <c r="E419" s="158" t="s">
        <v>681</v>
      </c>
      <c r="F419" s="467"/>
      <c r="G419" s="489"/>
      <c r="H419" s="491"/>
      <c r="I419" s="491"/>
      <c r="J419" s="491"/>
      <c r="K419" s="491"/>
      <c r="L419" s="491"/>
      <c r="M419" s="491"/>
      <c r="N419" s="491"/>
      <c r="O419" s="491"/>
      <c r="P419" s="491"/>
      <c r="Q419" s="491"/>
      <c r="R419" s="491"/>
      <c r="S419" s="491"/>
      <c r="T419" s="491"/>
      <c r="U419" s="491"/>
      <c r="V419" s="491"/>
      <c r="W419" s="491"/>
      <c r="X419" s="491"/>
      <c r="Y419" s="491"/>
      <c r="Z419" s="491"/>
      <c r="AA419" s="491"/>
      <c r="AB419" s="494"/>
      <c r="AC419" s="494"/>
      <c r="AD419" s="494"/>
      <c r="AE419" s="494"/>
      <c r="AF419" s="491"/>
      <c r="AG419" s="491"/>
      <c r="AH419" s="603"/>
    </row>
    <row r="420" spans="1:34" ht="12.75">
      <c r="A420" s="483"/>
      <c r="B420" s="526"/>
      <c r="C420" s="526"/>
      <c r="D420" s="526"/>
      <c r="E420" s="158" t="s">
        <v>682</v>
      </c>
      <c r="F420" s="467"/>
      <c r="G420" s="489"/>
      <c r="H420" s="491"/>
      <c r="I420" s="491"/>
      <c r="J420" s="491"/>
      <c r="K420" s="491"/>
      <c r="L420" s="491"/>
      <c r="M420" s="491"/>
      <c r="N420" s="491"/>
      <c r="O420" s="491"/>
      <c r="P420" s="491"/>
      <c r="Q420" s="491"/>
      <c r="R420" s="491"/>
      <c r="S420" s="491"/>
      <c r="T420" s="491"/>
      <c r="U420" s="491"/>
      <c r="V420" s="491"/>
      <c r="W420" s="491"/>
      <c r="X420" s="491"/>
      <c r="Y420" s="491"/>
      <c r="Z420" s="491"/>
      <c r="AA420" s="491"/>
      <c r="AB420" s="494"/>
      <c r="AC420" s="494"/>
      <c r="AD420" s="494"/>
      <c r="AE420" s="494"/>
      <c r="AF420" s="491"/>
      <c r="AG420" s="491"/>
      <c r="AH420" s="603"/>
    </row>
    <row r="421" spans="1:34" ht="12.75">
      <c r="A421" s="483"/>
      <c r="B421" s="526"/>
      <c r="C421" s="526"/>
      <c r="D421" s="526"/>
      <c r="E421" s="158" t="s">
        <v>683</v>
      </c>
      <c r="F421" s="467"/>
      <c r="G421" s="489"/>
      <c r="H421" s="491"/>
      <c r="I421" s="491"/>
      <c r="J421" s="491"/>
      <c r="K421" s="491"/>
      <c r="L421" s="491"/>
      <c r="M421" s="491"/>
      <c r="N421" s="491"/>
      <c r="O421" s="491"/>
      <c r="P421" s="491"/>
      <c r="Q421" s="491"/>
      <c r="R421" s="491"/>
      <c r="S421" s="491"/>
      <c r="T421" s="491"/>
      <c r="U421" s="491"/>
      <c r="V421" s="491"/>
      <c r="W421" s="491"/>
      <c r="X421" s="491"/>
      <c r="Y421" s="491"/>
      <c r="Z421" s="491"/>
      <c r="AA421" s="491"/>
      <c r="AB421" s="494"/>
      <c r="AC421" s="494"/>
      <c r="AD421" s="494"/>
      <c r="AE421" s="494"/>
      <c r="AF421" s="491"/>
      <c r="AG421" s="491"/>
      <c r="AH421" s="603"/>
    </row>
    <row r="422" spans="1:34" ht="12.75">
      <c r="A422" s="483"/>
      <c r="B422" s="526"/>
      <c r="C422" s="526"/>
      <c r="D422" s="526"/>
      <c r="E422" s="158" t="s">
        <v>684</v>
      </c>
      <c r="F422" s="467"/>
      <c r="G422" s="489"/>
      <c r="H422" s="491"/>
      <c r="I422" s="491"/>
      <c r="J422" s="491"/>
      <c r="K422" s="491"/>
      <c r="L422" s="491"/>
      <c r="M422" s="491"/>
      <c r="N422" s="491"/>
      <c r="O422" s="491"/>
      <c r="P422" s="491"/>
      <c r="Q422" s="491"/>
      <c r="R422" s="491"/>
      <c r="S422" s="491"/>
      <c r="T422" s="491"/>
      <c r="U422" s="491"/>
      <c r="V422" s="491"/>
      <c r="W422" s="491"/>
      <c r="X422" s="491"/>
      <c r="Y422" s="491"/>
      <c r="Z422" s="491"/>
      <c r="AA422" s="491"/>
      <c r="AB422" s="494"/>
      <c r="AC422" s="494"/>
      <c r="AD422" s="494"/>
      <c r="AE422" s="494"/>
      <c r="AF422" s="491"/>
      <c r="AG422" s="491"/>
      <c r="AH422" s="603"/>
    </row>
    <row r="423" spans="1:34" ht="12.75">
      <c r="A423" s="483"/>
      <c r="B423" s="526"/>
      <c r="C423" s="526"/>
      <c r="D423" s="527"/>
      <c r="E423" s="158" t="s">
        <v>685</v>
      </c>
      <c r="F423" s="468"/>
      <c r="G423" s="524"/>
      <c r="H423" s="492"/>
      <c r="I423" s="492"/>
      <c r="J423" s="492"/>
      <c r="K423" s="492"/>
      <c r="L423" s="492"/>
      <c r="M423" s="492"/>
      <c r="N423" s="492"/>
      <c r="O423" s="492"/>
      <c r="P423" s="492"/>
      <c r="Q423" s="492"/>
      <c r="R423" s="492"/>
      <c r="S423" s="492"/>
      <c r="T423" s="492"/>
      <c r="U423" s="492"/>
      <c r="V423" s="492"/>
      <c r="W423" s="492"/>
      <c r="X423" s="492"/>
      <c r="Y423" s="492"/>
      <c r="Z423" s="492"/>
      <c r="AA423" s="492"/>
      <c r="AB423" s="495"/>
      <c r="AC423" s="495"/>
      <c r="AD423" s="495"/>
      <c r="AE423" s="495"/>
      <c r="AF423" s="492"/>
      <c r="AG423" s="492"/>
      <c r="AH423" s="603"/>
    </row>
    <row r="424" spans="1:34" ht="12.75">
      <c r="A424" s="483"/>
      <c r="B424" s="526"/>
      <c r="C424" s="526"/>
      <c r="D424" s="158" t="s">
        <v>1040</v>
      </c>
      <c r="E424" s="158"/>
      <c r="F424" s="322"/>
      <c r="G424" s="156" t="s">
        <v>686</v>
      </c>
      <c r="H424" s="15">
        <f>H425</f>
        <v>41250000</v>
      </c>
      <c r="I424" s="15">
        <f>I425</f>
        <v>33319999</v>
      </c>
      <c r="J424" s="15">
        <f>J425</f>
        <v>33319999</v>
      </c>
      <c r="K424" s="15">
        <f>K425</f>
        <v>33319999</v>
      </c>
      <c r="L424" s="15"/>
      <c r="M424" s="15">
        <v>0</v>
      </c>
      <c r="N424" s="15">
        <f>N425</f>
        <v>0</v>
      </c>
      <c r="O424" s="15"/>
      <c r="P424" s="15"/>
      <c r="Q424" s="15"/>
      <c r="R424" s="15"/>
      <c r="S424" s="15">
        <v>0</v>
      </c>
      <c r="T424" s="15"/>
      <c r="U424" s="15">
        <f>U425</f>
        <v>0</v>
      </c>
      <c r="V424" s="15"/>
      <c r="W424" s="15"/>
      <c r="X424" s="15"/>
      <c r="Y424" s="15"/>
      <c r="Z424" s="15">
        <v>0</v>
      </c>
      <c r="AA424" s="28"/>
      <c r="AB424" s="131">
        <f aca="true" t="shared" si="229" ref="AB424:AE425">H424+N424+U424</f>
        <v>41250000</v>
      </c>
      <c r="AC424" s="131">
        <f t="shared" si="229"/>
        <v>33319999</v>
      </c>
      <c r="AD424" s="131">
        <f t="shared" si="229"/>
        <v>33319999</v>
      </c>
      <c r="AE424" s="131">
        <f t="shared" si="229"/>
        <v>33319999</v>
      </c>
      <c r="AF424" s="15">
        <v>0</v>
      </c>
      <c r="AG424" s="15">
        <v>0</v>
      </c>
      <c r="AH424" s="603"/>
    </row>
    <row r="425" spans="1:34" ht="12.75">
      <c r="A425" s="483"/>
      <c r="B425" s="526"/>
      <c r="C425" s="526"/>
      <c r="D425" s="525"/>
      <c r="E425" s="158" t="s">
        <v>1041</v>
      </c>
      <c r="F425" s="525" t="s">
        <v>956</v>
      </c>
      <c r="G425" s="488" t="s">
        <v>687</v>
      </c>
      <c r="H425" s="490">
        <v>41250000</v>
      </c>
      <c r="I425" s="490">
        <v>33319999</v>
      </c>
      <c r="J425" s="490">
        <v>33319999</v>
      </c>
      <c r="K425" s="490">
        <v>33319999</v>
      </c>
      <c r="L425" s="490"/>
      <c r="M425" s="490">
        <v>0</v>
      </c>
      <c r="N425" s="490">
        <v>0</v>
      </c>
      <c r="O425" s="490"/>
      <c r="P425" s="490"/>
      <c r="Q425" s="490"/>
      <c r="R425" s="490"/>
      <c r="S425" s="490">
        <v>0</v>
      </c>
      <c r="T425" s="490"/>
      <c r="U425" s="490">
        <v>0</v>
      </c>
      <c r="V425" s="490"/>
      <c r="W425" s="490"/>
      <c r="X425" s="490"/>
      <c r="Y425" s="490"/>
      <c r="Z425" s="490">
        <v>0</v>
      </c>
      <c r="AA425" s="490"/>
      <c r="AB425" s="493">
        <f t="shared" si="229"/>
        <v>41250000</v>
      </c>
      <c r="AC425" s="493">
        <f t="shared" si="229"/>
        <v>33319999</v>
      </c>
      <c r="AD425" s="493">
        <f t="shared" si="229"/>
        <v>33319999</v>
      </c>
      <c r="AE425" s="493">
        <f t="shared" si="229"/>
        <v>33319999</v>
      </c>
      <c r="AF425" s="490">
        <v>0</v>
      </c>
      <c r="AG425" s="490">
        <v>0</v>
      </c>
      <c r="AH425" s="603"/>
    </row>
    <row r="426" spans="1:34" ht="12.75">
      <c r="A426" s="483"/>
      <c r="B426" s="526"/>
      <c r="C426" s="526"/>
      <c r="D426" s="526"/>
      <c r="E426" s="158" t="s">
        <v>1042</v>
      </c>
      <c r="F426" s="526"/>
      <c r="G426" s="489"/>
      <c r="H426" s="491"/>
      <c r="I426" s="491"/>
      <c r="J426" s="491"/>
      <c r="K426" s="491"/>
      <c r="L426" s="491"/>
      <c r="M426" s="491"/>
      <c r="N426" s="491"/>
      <c r="O426" s="491"/>
      <c r="P426" s="491"/>
      <c r="Q426" s="491"/>
      <c r="R426" s="491"/>
      <c r="S426" s="491"/>
      <c r="T426" s="491"/>
      <c r="U426" s="491"/>
      <c r="V426" s="491"/>
      <c r="W426" s="491"/>
      <c r="X426" s="491"/>
      <c r="Y426" s="491"/>
      <c r="Z426" s="491"/>
      <c r="AA426" s="491"/>
      <c r="AB426" s="494"/>
      <c r="AC426" s="494"/>
      <c r="AD426" s="494"/>
      <c r="AE426" s="494"/>
      <c r="AF426" s="491"/>
      <c r="AG426" s="491"/>
      <c r="AH426" s="603"/>
    </row>
    <row r="427" spans="1:34" ht="12.75">
      <c r="A427" s="483"/>
      <c r="B427" s="526"/>
      <c r="C427" s="526"/>
      <c r="D427" s="526"/>
      <c r="E427" s="158" t="s">
        <v>1043</v>
      </c>
      <c r="F427" s="526"/>
      <c r="G427" s="489"/>
      <c r="H427" s="491"/>
      <c r="I427" s="491"/>
      <c r="J427" s="491"/>
      <c r="K427" s="491"/>
      <c r="L427" s="491"/>
      <c r="M427" s="491"/>
      <c r="N427" s="491"/>
      <c r="O427" s="491"/>
      <c r="P427" s="491"/>
      <c r="Q427" s="491"/>
      <c r="R427" s="491"/>
      <c r="S427" s="491"/>
      <c r="T427" s="491"/>
      <c r="U427" s="491"/>
      <c r="V427" s="491"/>
      <c r="W427" s="491"/>
      <c r="X427" s="491"/>
      <c r="Y427" s="491"/>
      <c r="Z427" s="491"/>
      <c r="AA427" s="491"/>
      <c r="AB427" s="494"/>
      <c r="AC427" s="494"/>
      <c r="AD427" s="494"/>
      <c r="AE427" s="494"/>
      <c r="AF427" s="491"/>
      <c r="AG427" s="491"/>
      <c r="AH427" s="603"/>
    </row>
    <row r="428" spans="1:34" ht="12.75">
      <c r="A428" s="483"/>
      <c r="B428" s="526"/>
      <c r="C428" s="527"/>
      <c r="D428" s="527"/>
      <c r="E428" s="158" t="s">
        <v>1044</v>
      </c>
      <c r="F428" s="527"/>
      <c r="G428" s="524"/>
      <c r="H428" s="492"/>
      <c r="I428" s="492"/>
      <c r="J428" s="492"/>
      <c r="K428" s="492"/>
      <c r="L428" s="492"/>
      <c r="M428" s="492"/>
      <c r="N428" s="492"/>
      <c r="O428" s="492"/>
      <c r="P428" s="492"/>
      <c r="Q428" s="492"/>
      <c r="R428" s="492"/>
      <c r="S428" s="492"/>
      <c r="T428" s="492"/>
      <c r="U428" s="492"/>
      <c r="V428" s="492"/>
      <c r="W428" s="492"/>
      <c r="X428" s="492"/>
      <c r="Y428" s="492"/>
      <c r="Z428" s="492"/>
      <c r="AA428" s="492"/>
      <c r="AB428" s="495">
        <f>H428+N428</f>
        <v>0</v>
      </c>
      <c r="AC428" s="495">
        <f>I428+O428</f>
        <v>0</v>
      </c>
      <c r="AD428" s="495">
        <f>J428+P428</f>
        <v>0</v>
      </c>
      <c r="AE428" s="495">
        <f>K428+Q428</f>
        <v>0</v>
      </c>
      <c r="AF428" s="492"/>
      <c r="AG428" s="492"/>
      <c r="AH428" s="603"/>
    </row>
    <row r="429" spans="1:34" ht="12.75">
      <c r="A429" s="483"/>
      <c r="B429" s="526"/>
      <c r="C429" s="158" t="s">
        <v>128</v>
      </c>
      <c r="D429" s="159"/>
      <c r="E429" s="47"/>
      <c r="F429" s="332"/>
      <c r="G429" s="156" t="s">
        <v>849</v>
      </c>
      <c r="H429" s="15">
        <f>H430+H434</f>
        <v>41250000</v>
      </c>
      <c r="I429" s="15">
        <f>I430+I434</f>
        <v>248596665</v>
      </c>
      <c r="J429" s="15">
        <f>J430+J434</f>
        <v>248596665</v>
      </c>
      <c r="K429" s="15">
        <f>K430+K434</f>
        <v>248596665</v>
      </c>
      <c r="L429" s="15"/>
      <c r="M429" s="15">
        <v>0</v>
      </c>
      <c r="N429" s="15">
        <f>N430+N434</f>
        <v>0</v>
      </c>
      <c r="O429" s="15"/>
      <c r="P429" s="15"/>
      <c r="Q429" s="15"/>
      <c r="R429" s="15"/>
      <c r="S429" s="15">
        <v>0</v>
      </c>
      <c r="T429" s="15"/>
      <c r="U429" s="15">
        <f>U430+U434</f>
        <v>0</v>
      </c>
      <c r="V429" s="15"/>
      <c r="W429" s="15"/>
      <c r="X429" s="15"/>
      <c r="Y429" s="15"/>
      <c r="Z429" s="15">
        <v>0</v>
      </c>
      <c r="AA429" s="28"/>
      <c r="AB429" s="131">
        <f aca="true" t="shared" si="230" ref="AB429:AE431">H429+N429+U429</f>
        <v>41250000</v>
      </c>
      <c r="AC429" s="131">
        <f t="shared" si="230"/>
        <v>248596665</v>
      </c>
      <c r="AD429" s="131">
        <f t="shared" si="230"/>
        <v>248596665</v>
      </c>
      <c r="AE429" s="131">
        <f t="shared" si="230"/>
        <v>248596665</v>
      </c>
      <c r="AF429" s="15">
        <v>0</v>
      </c>
      <c r="AG429" s="15">
        <v>0</v>
      </c>
      <c r="AH429" s="603"/>
    </row>
    <row r="430" spans="1:34" ht="12.75">
      <c r="A430" s="483"/>
      <c r="B430" s="526"/>
      <c r="C430" s="525"/>
      <c r="D430" s="158" t="s">
        <v>688</v>
      </c>
      <c r="E430" s="158"/>
      <c r="F430" s="322"/>
      <c r="G430" s="156" t="s">
        <v>689</v>
      </c>
      <c r="H430" s="15">
        <f>H431</f>
        <v>27500000</v>
      </c>
      <c r="I430" s="15">
        <f>I431</f>
        <v>45846666</v>
      </c>
      <c r="J430" s="15">
        <f>J431</f>
        <v>45846666</v>
      </c>
      <c r="K430" s="15">
        <f>K431</f>
        <v>45846666</v>
      </c>
      <c r="L430" s="15"/>
      <c r="M430" s="15">
        <v>0</v>
      </c>
      <c r="N430" s="15">
        <f>N431</f>
        <v>0</v>
      </c>
      <c r="O430" s="15"/>
      <c r="P430" s="15"/>
      <c r="Q430" s="15"/>
      <c r="R430" s="15"/>
      <c r="S430" s="15">
        <v>0</v>
      </c>
      <c r="T430" s="15"/>
      <c r="U430" s="15">
        <f>U431</f>
        <v>0</v>
      </c>
      <c r="V430" s="15"/>
      <c r="W430" s="15"/>
      <c r="X430" s="15"/>
      <c r="Y430" s="15"/>
      <c r="Z430" s="15">
        <v>0</v>
      </c>
      <c r="AA430" s="28"/>
      <c r="AB430" s="131">
        <f t="shared" si="230"/>
        <v>27500000</v>
      </c>
      <c r="AC430" s="131">
        <f t="shared" si="230"/>
        <v>45846666</v>
      </c>
      <c r="AD430" s="131">
        <f t="shared" si="230"/>
        <v>45846666</v>
      </c>
      <c r="AE430" s="131">
        <f t="shared" si="230"/>
        <v>45846666</v>
      </c>
      <c r="AF430" s="15">
        <v>0</v>
      </c>
      <c r="AG430" s="15">
        <v>0</v>
      </c>
      <c r="AH430" s="603"/>
    </row>
    <row r="431" spans="1:34" ht="12.75">
      <c r="A431" s="483"/>
      <c r="B431" s="526"/>
      <c r="C431" s="526"/>
      <c r="D431" s="525"/>
      <c r="E431" s="158" t="s">
        <v>690</v>
      </c>
      <c r="F431" s="525" t="s">
        <v>957</v>
      </c>
      <c r="G431" s="528" t="s">
        <v>691</v>
      </c>
      <c r="H431" s="490">
        <v>27500000</v>
      </c>
      <c r="I431" s="490">
        <v>45846666</v>
      </c>
      <c r="J431" s="490">
        <v>45846666</v>
      </c>
      <c r="K431" s="490">
        <v>45846666</v>
      </c>
      <c r="L431" s="490"/>
      <c r="M431" s="490">
        <v>0</v>
      </c>
      <c r="N431" s="561">
        <v>0</v>
      </c>
      <c r="O431" s="561"/>
      <c r="P431" s="561"/>
      <c r="Q431" s="561"/>
      <c r="R431" s="490"/>
      <c r="S431" s="490"/>
      <c r="T431" s="561"/>
      <c r="U431" s="561">
        <v>0</v>
      </c>
      <c r="V431" s="561"/>
      <c r="W431" s="561"/>
      <c r="X431" s="561"/>
      <c r="Y431" s="490"/>
      <c r="Z431" s="490">
        <v>0</v>
      </c>
      <c r="AA431" s="561"/>
      <c r="AB431" s="590">
        <f t="shared" si="230"/>
        <v>27500000</v>
      </c>
      <c r="AC431" s="590">
        <f t="shared" si="230"/>
        <v>45846666</v>
      </c>
      <c r="AD431" s="590">
        <f t="shared" si="230"/>
        <v>45846666</v>
      </c>
      <c r="AE431" s="590">
        <f t="shared" si="230"/>
        <v>45846666</v>
      </c>
      <c r="AF431" s="490">
        <v>0</v>
      </c>
      <c r="AG431" s="490">
        <v>0</v>
      </c>
      <c r="AH431" s="603"/>
    </row>
    <row r="432" spans="1:34" ht="12.75">
      <c r="A432" s="483"/>
      <c r="B432" s="526"/>
      <c r="C432" s="526"/>
      <c r="D432" s="526"/>
      <c r="E432" s="158" t="s">
        <v>692</v>
      </c>
      <c r="F432" s="526"/>
      <c r="G432" s="540"/>
      <c r="H432" s="491"/>
      <c r="I432" s="491"/>
      <c r="J432" s="491"/>
      <c r="K432" s="491"/>
      <c r="L432" s="491"/>
      <c r="M432" s="491"/>
      <c r="N432" s="562"/>
      <c r="O432" s="562"/>
      <c r="P432" s="562"/>
      <c r="Q432" s="562"/>
      <c r="R432" s="491"/>
      <c r="S432" s="491"/>
      <c r="T432" s="562"/>
      <c r="U432" s="562"/>
      <c r="V432" s="562"/>
      <c r="W432" s="562"/>
      <c r="X432" s="562"/>
      <c r="Y432" s="491"/>
      <c r="Z432" s="491"/>
      <c r="AA432" s="562"/>
      <c r="AB432" s="591"/>
      <c r="AC432" s="591"/>
      <c r="AD432" s="591"/>
      <c r="AE432" s="591"/>
      <c r="AF432" s="491"/>
      <c r="AG432" s="491"/>
      <c r="AH432" s="603"/>
    </row>
    <row r="433" spans="1:34" ht="12.75">
      <c r="A433" s="483"/>
      <c r="B433" s="526"/>
      <c r="C433" s="526"/>
      <c r="D433" s="527"/>
      <c r="E433" s="158" t="s">
        <v>693</v>
      </c>
      <c r="F433" s="527"/>
      <c r="G433" s="529"/>
      <c r="H433" s="492"/>
      <c r="I433" s="492"/>
      <c r="J433" s="492"/>
      <c r="K433" s="492"/>
      <c r="L433" s="492"/>
      <c r="M433" s="492"/>
      <c r="N433" s="563"/>
      <c r="O433" s="563"/>
      <c r="P433" s="563"/>
      <c r="Q433" s="563"/>
      <c r="R433" s="492"/>
      <c r="S433" s="492"/>
      <c r="T433" s="563"/>
      <c r="U433" s="563"/>
      <c r="V433" s="563"/>
      <c r="W433" s="563"/>
      <c r="X433" s="563"/>
      <c r="Y433" s="492"/>
      <c r="Z433" s="492"/>
      <c r="AA433" s="563"/>
      <c r="AB433" s="592"/>
      <c r="AC433" s="592"/>
      <c r="AD433" s="592"/>
      <c r="AE433" s="592"/>
      <c r="AF433" s="492"/>
      <c r="AG433" s="492"/>
      <c r="AH433" s="603"/>
    </row>
    <row r="434" spans="1:34" ht="12.75">
      <c r="A434" s="483"/>
      <c r="B434" s="526"/>
      <c r="C434" s="526"/>
      <c r="D434" s="158" t="s">
        <v>694</v>
      </c>
      <c r="E434" s="158"/>
      <c r="F434" s="322"/>
      <c r="G434" s="156" t="s">
        <v>695</v>
      </c>
      <c r="H434" s="15">
        <f>H435</f>
        <v>13750000</v>
      </c>
      <c r="I434" s="15">
        <f>I435</f>
        <v>202749999</v>
      </c>
      <c r="J434" s="15">
        <f>J435</f>
        <v>202749999</v>
      </c>
      <c r="K434" s="15">
        <f>K435</f>
        <v>202749999</v>
      </c>
      <c r="L434" s="15"/>
      <c r="M434" s="15">
        <v>0</v>
      </c>
      <c r="N434" s="15">
        <f>N435</f>
        <v>0</v>
      </c>
      <c r="O434" s="15"/>
      <c r="P434" s="15"/>
      <c r="Q434" s="15"/>
      <c r="R434" s="15"/>
      <c r="S434" s="15">
        <v>0</v>
      </c>
      <c r="T434" s="15"/>
      <c r="U434" s="15">
        <f>U435</f>
        <v>0</v>
      </c>
      <c r="V434" s="15"/>
      <c r="W434" s="15"/>
      <c r="X434" s="15"/>
      <c r="Y434" s="15"/>
      <c r="Z434" s="15"/>
      <c r="AA434" s="28"/>
      <c r="AB434" s="131">
        <f aca="true" t="shared" si="231" ref="AB434:AE435">H434+N434+U434</f>
        <v>13750000</v>
      </c>
      <c r="AC434" s="131">
        <f t="shared" si="231"/>
        <v>202749999</v>
      </c>
      <c r="AD434" s="131">
        <f t="shared" si="231"/>
        <v>202749999</v>
      </c>
      <c r="AE434" s="131">
        <f t="shared" si="231"/>
        <v>202749999</v>
      </c>
      <c r="AF434" s="15"/>
      <c r="AG434" s="15"/>
      <c r="AH434" s="603"/>
    </row>
    <row r="435" spans="1:34" ht="12.75">
      <c r="A435" s="483"/>
      <c r="B435" s="526"/>
      <c r="C435" s="526"/>
      <c r="D435" s="525"/>
      <c r="E435" s="160" t="s">
        <v>696</v>
      </c>
      <c r="F435" s="541" t="s">
        <v>958</v>
      </c>
      <c r="G435" s="488" t="s">
        <v>697</v>
      </c>
      <c r="H435" s="490">
        <v>13750000</v>
      </c>
      <c r="I435" s="490">
        <v>202749999</v>
      </c>
      <c r="J435" s="490">
        <v>202749999</v>
      </c>
      <c r="K435" s="490">
        <v>202749999</v>
      </c>
      <c r="L435" s="490"/>
      <c r="M435" s="490">
        <v>0</v>
      </c>
      <c r="N435" s="561">
        <v>0</v>
      </c>
      <c r="O435" s="561"/>
      <c r="P435" s="561"/>
      <c r="Q435" s="561"/>
      <c r="R435" s="490"/>
      <c r="S435" s="490">
        <v>0</v>
      </c>
      <c r="T435" s="561"/>
      <c r="U435" s="561">
        <v>0</v>
      </c>
      <c r="V435" s="561"/>
      <c r="W435" s="561"/>
      <c r="X435" s="561"/>
      <c r="Y435" s="490"/>
      <c r="Z435" s="490">
        <v>0</v>
      </c>
      <c r="AA435" s="561"/>
      <c r="AB435" s="590">
        <f t="shared" si="231"/>
        <v>13750000</v>
      </c>
      <c r="AC435" s="590">
        <f t="shared" si="231"/>
        <v>202749999</v>
      </c>
      <c r="AD435" s="590">
        <f t="shared" si="231"/>
        <v>202749999</v>
      </c>
      <c r="AE435" s="590">
        <f t="shared" si="231"/>
        <v>202749999</v>
      </c>
      <c r="AF435" s="490">
        <v>0</v>
      </c>
      <c r="AG435" s="490">
        <v>0</v>
      </c>
      <c r="AH435" s="603"/>
    </row>
    <row r="436" spans="1:34" ht="12.75">
      <c r="A436" s="483"/>
      <c r="B436" s="526"/>
      <c r="C436" s="526"/>
      <c r="D436" s="526"/>
      <c r="E436" s="160" t="s">
        <v>698</v>
      </c>
      <c r="F436" s="542"/>
      <c r="G436" s="524"/>
      <c r="H436" s="492"/>
      <c r="I436" s="492"/>
      <c r="J436" s="492"/>
      <c r="K436" s="492"/>
      <c r="L436" s="492"/>
      <c r="M436" s="492"/>
      <c r="N436" s="563"/>
      <c r="O436" s="563"/>
      <c r="P436" s="563"/>
      <c r="Q436" s="563"/>
      <c r="R436" s="492"/>
      <c r="S436" s="492"/>
      <c r="T436" s="563"/>
      <c r="U436" s="563"/>
      <c r="V436" s="563"/>
      <c r="W436" s="563"/>
      <c r="X436" s="563"/>
      <c r="Y436" s="492"/>
      <c r="Z436" s="492"/>
      <c r="AA436" s="563"/>
      <c r="AB436" s="592"/>
      <c r="AC436" s="592"/>
      <c r="AD436" s="592"/>
      <c r="AE436" s="592"/>
      <c r="AF436" s="492"/>
      <c r="AG436" s="492"/>
      <c r="AH436" s="603"/>
    </row>
    <row r="437" spans="1:34" ht="12.75">
      <c r="A437" s="483"/>
      <c r="B437" s="158" t="s">
        <v>129</v>
      </c>
      <c r="C437" s="158"/>
      <c r="D437" s="158"/>
      <c r="E437" s="160"/>
      <c r="F437" s="27"/>
      <c r="G437" s="164" t="s">
        <v>850</v>
      </c>
      <c r="H437" s="121">
        <f aca="true" t="shared" si="232" ref="H437:Q437">H438+H448+H43+H451</f>
        <v>546500000</v>
      </c>
      <c r="I437" s="126">
        <f t="shared" si="232"/>
        <v>1105142663</v>
      </c>
      <c r="J437" s="126">
        <f t="shared" si="232"/>
        <v>1105142661</v>
      </c>
      <c r="K437" s="126">
        <f t="shared" si="232"/>
        <v>1105142661</v>
      </c>
      <c r="L437" s="396"/>
      <c r="M437" s="396">
        <v>0</v>
      </c>
      <c r="N437" s="121">
        <f t="shared" si="232"/>
        <v>370600000</v>
      </c>
      <c r="O437" s="126">
        <f t="shared" si="232"/>
        <v>497625093.12</v>
      </c>
      <c r="P437" s="126">
        <f t="shared" si="232"/>
        <v>492412012</v>
      </c>
      <c r="Q437" s="126">
        <f t="shared" si="232"/>
        <v>492412012</v>
      </c>
      <c r="R437" s="396"/>
      <c r="S437" s="396">
        <v>0</v>
      </c>
      <c r="T437" s="121"/>
      <c r="U437" s="121">
        <f>U438+U448+U43+U451</f>
        <v>0</v>
      </c>
      <c r="V437" s="126"/>
      <c r="W437" s="126"/>
      <c r="X437" s="126"/>
      <c r="Y437" s="396"/>
      <c r="Z437" s="396">
        <v>0</v>
      </c>
      <c r="AA437" s="121"/>
      <c r="AB437" s="131">
        <f aca="true" t="shared" si="233" ref="AB437:AB444">H437+N437+U437</f>
        <v>917100000</v>
      </c>
      <c r="AC437" s="131">
        <f aca="true" t="shared" si="234" ref="AC437:AC443">I437+O437+V437</f>
        <v>1602767756.12</v>
      </c>
      <c r="AD437" s="131">
        <f aca="true" t="shared" si="235" ref="AD437:AD443">J437+P437+W437</f>
        <v>1597554673</v>
      </c>
      <c r="AE437" s="131">
        <f aca="true" t="shared" si="236" ref="AE437:AE443">K437+Q437+X437</f>
        <v>1597554673</v>
      </c>
      <c r="AF437" s="416">
        <v>0</v>
      </c>
      <c r="AG437" s="416">
        <v>0</v>
      </c>
      <c r="AH437" s="603"/>
    </row>
    <row r="438" spans="1:34" ht="25.5">
      <c r="A438" s="483"/>
      <c r="B438" s="525"/>
      <c r="C438" s="158" t="s">
        <v>130</v>
      </c>
      <c r="D438" s="2"/>
      <c r="E438" s="159"/>
      <c r="F438" s="322"/>
      <c r="G438" s="156" t="s">
        <v>131</v>
      </c>
      <c r="H438" s="15">
        <f>H439+H441+H443+H446</f>
        <v>245300000</v>
      </c>
      <c r="I438" s="15">
        <f>I439+I441+I443+I446</f>
        <v>812032996</v>
      </c>
      <c r="J438" s="15">
        <f>J439+J441+J443+J446</f>
        <v>812032996</v>
      </c>
      <c r="K438" s="15">
        <f>K439+K441+K443+K446</f>
        <v>812032996</v>
      </c>
      <c r="L438" s="15"/>
      <c r="M438" s="15">
        <v>0</v>
      </c>
      <c r="N438" s="121">
        <f>N439</f>
        <v>370600000</v>
      </c>
      <c r="O438" s="126">
        <f aca="true" t="shared" si="237" ref="O438:Q439">O439</f>
        <v>497625093.12</v>
      </c>
      <c r="P438" s="126">
        <f t="shared" si="237"/>
        <v>492412012</v>
      </c>
      <c r="Q438" s="126">
        <f t="shared" si="237"/>
        <v>492412012</v>
      </c>
      <c r="R438" s="15"/>
      <c r="S438" s="15">
        <v>0</v>
      </c>
      <c r="T438" s="64"/>
      <c r="U438" s="15">
        <v>0</v>
      </c>
      <c r="V438" s="15"/>
      <c r="W438" s="15"/>
      <c r="X438" s="15"/>
      <c r="Y438" s="15"/>
      <c r="Z438" s="15">
        <v>0</v>
      </c>
      <c r="AA438" s="28"/>
      <c r="AB438" s="131">
        <f t="shared" si="233"/>
        <v>615900000</v>
      </c>
      <c r="AC438" s="131">
        <f t="shared" si="234"/>
        <v>1309658089.12</v>
      </c>
      <c r="AD438" s="131">
        <f t="shared" si="235"/>
        <v>1304445008</v>
      </c>
      <c r="AE438" s="131">
        <f t="shared" si="236"/>
        <v>1304445008</v>
      </c>
      <c r="AF438" s="15">
        <v>0</v>
      </c>
      <c r="AG438" s="15">
        <v>0</v>
      </c>
      <c r="AH438" s="603"/>
    </row>
    <row r="439" spans="1:34" ht="12.75">
      <c r="A439" s="483"/>
      <c r="B439" s="526"/>
      <c r="C439" s="525"/>
      <c r="D439" s="158" t="s">
        <v>699</v>
      </c>
      <c r="E439" s="152"/>
      <c r="F439" s="322"/>
      <c r="G439" s="156" t="s">
        <v>700</v>
      </c>
      <c r="H439" s="15">
        <f>H440</f>
        <v>153350000</v>
      </c>
      <c r="I439" s="15">
        <f>I440</f>
        <v>708152998</v>
      </c>
      <c r="J439" s="15">
        <f>J440</f>
        <v>708152998</v>
      </c>
      <c r="K439" s="15">
        <f>K440</f>
        <v>708152998</v>
      </c>
      <c r="L439" s="15"/>
      <c r="M439" s="15">
        <v>0</v>
      </c>
      <c r="N439" s="15">
        <f>N440</f>
        <v>370600000</v>
      </c>
      <c r="O439" s="15">
        <f t="shared" si="237"/>
        <v>497625093.12</v>
      </c>
      <c r="P439" s="15">
        <f t="shared" si="237"/>
        <v>492412012</v>
      </c>
      <c r="Q439" s="15">
        <f t="shared" si="237"/>
        <v>492412012</v>
      </c>
      <c r="R439" s="15"/>
      <c r="S439" s="15">
        <v>0</v>
      </c>
      <c r="T439" s="15"/>
      <c r="U439" s="15">
        <f>U440</f>
        <v>0</v>
      </c>
      <c r="V439" s="15"/>
      <c r="W439" s="15"/>
      <c r="X439" s="15"/>
      <c r="Y439" s="15"/>
      <c r="Z439" s="15">
        <v>0</v>
      </c>
      <c r="AA439" s="28"/>
      <c r="AB439" s="131">
        <f t="shared" si="233"/>
        <v>523950000</v>
      </c>
      <c r="AC439" s="131">
        <f t="shared" si="234"/>
        <v>1205778091.12</v>
      </c>
      <c r="AD439" s="131">
        <f t="shared" si="235"/>
        <v>1200565010</v>
      </c>
      <c r="AE439" s="131">
        <f t="shared" si="236"/>
        <v>1200565010</v>
      </c>
      <c r="AF439" s="15">
        <v>0</v>
      </c>
      <c r="AG439" s="15">
        <v>0</v>
      </c>
      <c r="AH439" s="603"/>
    </row>
    <row r="440" spans="1:34" ht="38.25">
      <c r="A440" s="483"/>
      <c r="B440" s="526"/>
      <c r="C440" s="526"/>
      <c r="D440" s="158"/>
      <c r="E440" s="158" t="s">
        <v>701</v>
      </c>
      <c r="F440" s="27" t="s">
        <v>959</v>
      </c>
      <c r="G440" s="68" t="s">
        <v>702</v>
      </c>
      <c r="H440" s="67">
        <v>153350000</v>
      </c>
      <c r="I440" s="67">
        <v>708152998</v>
      </c>
      <c r="J440" s="67">
        <v>708152998</v>
      </c>
      <c r="K440" s="67">
        <v>708152998</v>
      </c>
      <c r="L440" s="67"/>
      <c r="M440" s="67">
        <v>0</v>
      </c>
      <c r="N440" s="17">
        <v>370600000</v>
      </c>
      <c r="O440" s="17">
        <v>497625093.12</v>
      </c>
      <c r="P440" s="17">
        <v>492412012</v>
      </c>
      <c r="Q440" s="17">
        <v>492412012</v>
      </c>
      <c r="R440" s="67"/>
      <c r="S440" s="67">
        <v>0</v>
      </c>
      <c r="T440" s="109" t="s">
        <v>152</v>
      </c>
      <c r="U440" s="67">
        <v>0</v>
      </c>
      <c r="V440" s="67"/>
      <c r="W440" s="67"/>
      <c r="X440" s="67"/>
      <c r="Y440" s="67"/>
      <c r="Z440" s="67">
        <v>0</v>
      </c>
      <c r="AA440" s="72"/>
      <c r="AB440" s="132">
        <f t="shared" si="233"/>
        <v>523950000</v>
      </c>
      <c r="AC440" s="132">
        <f t="shared" si="234"/>
        <v>1205778091.12</v>
      </c>
      <c r="AD440" s="132">
        <f t="shared" si="235"/>
        <v>1200565010</v>
      </c>
      <c r="AE440" s="132">
        <f t="shared" si="236"/>
        <v>1200565010</v>
      </c>
      <c r="AF440" s="67">
        <v>0</v>
      </c>
      <c r="AG440" s="67">
        <v>0</v>
      </c>
      <c r="AH440" s="603"/>
    </row>
    <row r="441" spans="1:34" ht="25.5">
      <c r="A441" s="483"/>
      <c r="B441" s="526"/>
      <c r="C441" s="526"/>
      <c r="D441" s="158" t="s">
        <v>703</v>
      </c>
      <c r="E441" s="158"/>
      <c r="F441" s="322"/>
      <c r="G441" s="156" t="s">
        <v>704</v>
      </c>
      <c r="H441" s="15">
        <f>H442</f>
        <v>73200000</v>
      </c>
      <c r="I441" s="15">
        <f>I442</f>
        <v>69073332</v>
      </c>
      <c r="J441" s="15">
        <f>J442</f>
        <v>69073332</v>
      </c>
      <c r="K441" s="15">
        <f>K442</f>
        <v>69073332</v>
      </c>
      <c r="L441" s="15"/>
      <c r="M441" s="15">
        <v>0</v>
      </c>
      <c r="N441" s="15">
        <f>N442</f>
        <v>0</v>
      </c>
      <c r="O441" s="15"/>
      <c r="P441" s="15"/>
      <c r="Q441" s="15"/>
      <c r="R441" s="15"/>
      <c r="S441" s="15">
        <v>0</v>
      </c>
      <c r="T441" s="15"/>
      <c r="U441" s="15">
        <f>U442</f>
        <v>0</v>
      </c>
      <c r="V441" s="15"/>
      <c r="W441" s="15"/>
      <c r="X441" s="15"/>
      <c r="Y441" s="15"/>
      <c r="Z441" s="15">
        <v>0</v>
      </c>
      <c r="AA441" s="28"/>
      <c r="AB441" s="131">
        <f t="shared" si="233"/>
        <v>73200000</v>
      </c>
      <c r="AC441" s="131">
        <f t="shared" si="234"/>
        <v>69073332</v>
      </c>
      <c r="AD441" s="131">
        <f t="shared" si="235"/>
        <v>69073332</v>
      </c>
      <c r="AE441" s="131">
        <f t="shared" si="236"/>
        <v>69073332</v>
      </c>
      <c r="AF441" s="15">
        <v>0</v>
      </c>
      <c r="AG441" s="15">
        <v>0</v>
      </c>
      <c r="AH441" s="603"/>
    </row>
    <row r="442" spans="1:34" ht="25.5">
      <c r="A442" s="483"/>
      <c r="B442" s="526"/>
      <c r="C442" s="526"/>
      <c r="D442" s="158"/>
      <c r="E442" s="158" t="s">
        <v>705</v>
      </c>
      <c r="F442" s="322" t="s">
        <v>960</v>
      </c>
      <c r="G442" s="176" t="s">
        <v>706</v>
      </c>
      <c r="H442" s="67">
        <v>73200000</v>
      </c>
      <c r="I442" s="67">
        <v>69073332</v>
      </c>
      <c r="J442" s="67">
        <v>69073332</v>
      </c>
      <c r="K442" s="67">
        <v>69073332</v>
      </c>
      <c r="L442" s="67"/>
      <c r="M442" s="67">
        <v>0</v>
      </c>
      <c r="N442" s="17">
        <v>0</v>
      </c>
      <c r="O442" s="17"/>
      <c r="P442" s="17"/>
      <c r="Q442" s="17"/>
      <c r="R442" s="67"/>
      <c r="S442" s="67">
        <v>0</v>
      </c>
      <c r="T442" s="109"/>
      <c r="U442" s="67">
        <v>0</v>
      </c>
      <c r="V442" s="67"/>
      <c r="W442" s="67"/>
      <c r="X442" s="67"/>
      <c r="Y442" s="67"/>
      <c r="Z442" s="67">
        <v>0</v>
      </c>
      <c r="AA442" s="72"/>
      <c r="AB442" s="132">
        <f t="shared" si="233"/>
        <v>73200000</v>
      </c>
      <c r="AC442" s="132">
        <f t="shared" si="234"/>
        <v>69073332</v>
      </c>
      <c r="AD442" s="132">
        <f t="shared" si="235"/>
        <v>69073332</v>
      </c>
      <c r="AE442" s="132">
        <f t="shared" si="236"/>
        <v>69073332</v>
      </c>
      <c r="AF442" s="67">
        <v>0</v>
      </c>
      <c r="AG442" s="67">
        <v>0</v>
      </c>
      <c r="AH442" s="603"/>
    </row>
    <row r="443" spans="1:34" ht="25.5">
      <c r="A443" s="483"/>
      <c r="B443" s="526"/>
      <c r="C443" s="526"/>
      <c r="D443" s="158" t="s">
        <v>707</v>
      </c>
      <c r="E443" s="158"/>
      <c r="F443" s="322"/>
      <c r="G443" s="156" t="s">
        <v>708</v>
      </c>
      <c r="H443" s="15">
        <f>H444</f>
        <v>5000000</v>
      </c>
      <c r="I443" s="15">
        <f>I444</f>
        <v>13780000</v>
      </c>
      <c r="J443" s="15">
        <f>J444</f>
        <v>13780000</v>
      </c>
      <c r="K443" s="15">
        <f>K444</f>
        <v>13780000</v>
      </c>
      <c r="L443" s="15"/>
      <c r="M443" s="15">
        <v>0</v>
      </c>
      <c r="N443" s="15">
        <f>N444</f>
        <v>0</v>
      </c>
      <c r="O443" s="15"/>
      <c r="P443" s="15"/>
      <c r="Q443" s="15"/>
      <c r="R443" s="15"/>
      <c r="S443" s="15">
        <v>0</v>
      </c>
      <c r="T443" s="15"/>
      <c r="U443" s="15">
        <f>U444</f>
        <v>0</v>
      </c>
      <c r="V443" s="15"/>
      <c r="W443" s="15"/>
      <c r="X443" s="15"/>
      <c r="Y443" s="15"/>
      <c r="Z443" s="15">
        <v>0</v>
      </c>
      <c r="AA443" s="28"/>
      <c r="AB443" s="131">
        <f t="shared" si="233"/>
        <v>5000000</v>
      </c>
      <c r="AC443" s="131">
        <f t="shared" si="234"/>
        <v>13780000</v>
      </c>
      <c r="AD443" s="131">
        <f t="shared" si="235"/>
        <v>13780000</v>
      </c>
      <c r="AE443" s="131">
        <f t="shared" si="236"/>
        <v>13780000</v>
      </c>
      <c r="AF443" s="15">
        <v>0</v>
      </c>
      <c r="AG443" s="15">
        <v>0</v>
      </c>
      <c r="AH443" s="603"/>
    </row>
    <row r="444" spans="1:34" ht="12.75">
      <c r="A444" s="483"/>
      <c r="B444" s="526"/>
      <c r="C444" s="526"/>
      <c r="D444" s="525"/>
      <c r="E444" s="158" t="s">
        <v>709</v>
      </c>
      <c r="F444" s="525" t="s">
        <v>961</v>
      </c>
      <c r="G444" s="528" t="s">
        <v>710</v>
      </c>
      <c r="H444" s="490">
        <v>5000000</v>
      </c>
      <c r="I444" s="490">
        <v>13780000</v>
      </c>
      <c r="J444" s="490">
        <v>13780000</v>
      </c>
      <c r="K444" s="490">
        <v>13780000</v>
      </c>
      <c r="L444" s="490"/>
      <c r="M444" s="490">
        <v>0</v>
      </c>
      <c r="N444" s="490">
        <v>0</v>
      </c>
      <c r="O444" s="490"/>
      <c r="P444" s="490"/>
      <c r="Q444" s="490"/>
      <c r="R444" s="490"/>
      <c r="S444" s="490">
        <v>0</v>
      </c>
      <c r="T444" s="490"/>
      <c r="U444" s="490">
        <v>0</v>
      </c>
      <c r="V444" s="490"/>
      <c r="W444" s="490"/>
      <c r="X444" s="490"/>
      <c r="Y444" s="490"/>
      <c r="Z444" s="490">
        <v>0</v>
      </c>
      <c r="AA444" s="490"/>
      <c r="AB444" s="504">
        <f t="shared" si="233"/>
        <v>5000000</v>
      </c>
      <c r="AC444" s="504">
        <f>I444+O444+V444</f>
        <v>13780000</v>
      </c>
      <c r="AD444" s="504">
        <f>J444+P444+W444</f>
        <v>13780000</v>
      </c>
      <c r="AE444" s="504">
        <f>K444+Q444+X444</f>
        <v>13780000</v>
      </c>
      <c r="AF444" s="490">
        <v>0</v>
      </c>
      <c r="AG444" s="490">
        <v>0</v>
      </c>
      <c r="AH444" s="603"/>
    </row>
    <row r="445" spans="1:34" ht="12.75">
      <c r="A445" s="483"/>
      <c r="B445" s="526"/>
      <c r="C445" s="526"/>
      <c r="D445" s="527"/>
      <c r="E445" s="158" t="s">
        <v>711</v>
      </c>
      <c r="F445" s="527"/>
      <c r="G445" s="529"/>
      <c r="H445" s="492"/>
      <c r="I445" s="492"/>
      <c r="J445" s="492"/>
      <c r="K445" s="492"/>
      <c r="L445" s="492"/>
      <c r="M445" s="492"/>
      <c r="N445" s="492"/>
      <c r="O445" s="492"/>
      <c r="P445" s="492"/>
      <c r="Q445" s="492"/>
      <c r="R445" s="492"/>
      <c r="S445" s="492"/>
      <c r="T445" s="492"/>
      <c r="U445" s="492"/>
      <c r="V445" s="492"/>
      <c r="W445" s="492"/>
      <c r="X445" s="492"/>
      <c r="Y445" s="492"/>
      <c r="Z445" s="492"/>
      <c r="AA445" s="492"/>
      <c r="AB445" s="505"/>
      <c r="AC445" s="505"/>
      <c r="AD445" s="505"/>
      <c r="AE445" s="505"/>
      <c r="AF445" s="492"/>
      <c r="AG445" s="492"/>
      <c r="AH445" s="603"/>
    </row>
    <row r="446" spans="1:34" ht="25.5">
      <c r="A446" s="483"/>
      <c r="B446" s="526"/>
      <c r="C446" s="526"/>
      <c r="D446" s="158" t="s">
        <v>712</v>
      </c>
      <c r="E446" s="158"/>
      <c r="F446" s="318"/>
      <c r="G446" s="164" t="s">
        <v>713</v>
      </c>
      <c r="H446" s="15">
        <f>H447</f>
        <v>13750000</v>
      </c>
      <c r="I446" s="15">
        <f>I447</f>
        <v>21026666</v>
      </c>
      <c r="J446" s="15">
        <f>J447</f>
        <v>21026666</v>
      </c>
      <c r="K446" s="15">
        <f>K447</f>
        <v>21026666</v>
      </c>
      <c r="L446" s="15"/>
      <c r="M446" s="15">
        <v>0</v>
      </c>
      <c r="N446" s="15">
        <f>N447</f>
        <v>0</v>
      </c>
      <c r="O446" s="15"/>
      <c r="P446" s="15"/>
      <c r="Q446" s="15"/>
      <c r="R446" s="15"/>
      <c r="S446" s="15">
        <v>0</v>
      </c>
      <c r="T446" s="15"/>
      <c r="U446" s="15">
        <f>U447</f>
        <v>0</v>
      </c>
      <c r="V446" s="15"/>
      <c r="W446" s="15"/>
      <c r="X446" s="15"/>
      <c r="Y446" s="15"/>
      <c r="Z446" s="15">
        <v>0</v>
      </c>
      <c r="AA446" s="28"/>
      <c r="AB446" s="131">
        <f aca="true" t="shared" si="238" ref="AB446:AB453">H446+N446+U446</f>
        <v>13750000</v>
      </c>
      <c r="AC446" s="131">
        <f aca="true" t="shared" si="239" ref="AC446:AC453">I446+O446+V446</f>
        <v>21026666</v>
      </c>
      <c r="AD446" s="131">
        <f aca="true" t="shared" si="240" ref="AD446:AD453">J446+P446+W446</f>
        <v>21026666</v>
      </c>
      <c r="AE446" s="131">
        <f aca="true" t="shared" si="241" ref="AE446:AE453">K446+Q446+X446</f>
        <v>21026666</v>
      </c>
      <c r="AF446" s="15">
        <v>0</v>
      </c>
      <c r="AG446" s="15">
        <v>0</v>
      </c>
      <c r="AH446" s="603"/>
    </row>
    <row r="447" spans="1:34" ht="51">
      <c r="A447" s="483"/>
      <c r="B447" s="526"/>
      <c r="C447" s="527"/>
      <c r="D447" s="39"/>
      <c r="E447" s="158" t="s">
        <v>714</v>
      </c>
      <c r="F447" s="318" t="s">
        <v>962</v>
      </c>
      <c r="G447" s="177" t="s">
        <v>715</v>
      </c>
      <c r="H447" s="67">
        <v>13750000</v>
      </c>
      <c r="I447" s="67">
        <v>21026666</v>
      </c>
      <c r="J447" s="67">
        <v>21026666</v>
      </c>
      <c r="K447" s="67">
        <v>21026666</v>
      </c>
      <c r="L447" s="67"/>
      <c r="M447" s="67">
        <v>0</v>
      </c>
      <c r="N447" s="17">
        <v>0</v>
      </c>
      <c r="O447" s="17"/>
      <c r="P447" s="17"/>
      <c r="Q447" s="17"/>
      <c r="R447" s="67"/>
      <c r="S447" s="67">
        <v>0</v>
      </c>
      <c r="T447" s="109"/>
      <c r="U447" s="17">
        <v>0</v>
      </c>
      <c r="V447" s="17"/>
      <c r="W447" s="17"/>
      <c r="X447" s="17"/>
      <c r="Y447" s="67"/>
      <c r="Z447" s="67">
        <v>0</v>
      </c>
      <c r="AA447" s="72"/>
      <c r="AB447" s="132">
        <f t="shared" si="238"/>
        <v>13750000</v>
      </c>
      <c r="AC447" s="132">
        <f t="shared" si="239"/>
        <v>21026666</v>
      </c>
      <c r="AD447" s="132">
        <f t="shared" si="240"/>
        <v>21026666</v>
      </c>
      <c r="AE447" s="132">
        <f t="shared" si="241"/>
        <v>21026666</v>
      </c>
      <c r="AF447" s="67">
        <v>0</v>
      </c>
      <c r="AG447" s="67">
        <v>0</v>
      </c>
      <c r="AH447" s="603"/>
    </row>
    <row r="448" spans="1:34" ht="12.75">
      <c r="A448" s="483"/>
      <c r="B448" s="526"/>
      <c r="C448" s="158" t="s">
        <v>132</v>
      </c>
      <c r="D448" s="159"/>
      <c r="E448" s="159"/>
      <c r="F448" s="322"/>
      <c r="G448" s="156" t="s">
        <v>133</v>
      </c>
      <c r="H448" s="15">
        <f>H449</f>
        <v>18700000</v>
      </c>
      <c r="I448" s="15">
        <f aca="true" t="shared" si="242" ref="I448:K449">I449</f>
        <v>17570000</v>
      </c>
      <c r="J448" s="15">
        <f t="shared" si="242"/>
        <v>17570000</v>
      </c>
      <c r="K448" s="15">
        <f t="shared" si="242"/>
        <v>17570000</v>
      </c>
      <c r="L448" s="15"/>
      <c r="M448" s="15">
        <v>0</v>
      </c>
      <c r="N448" s="15">
        <f>N449</f>
        <v>0</v>
      </c>
      <c r="O448" s="15"/>
      <c r="P448" s="15"/>
      <c r="Q448" s="15"/>
      <c r="R448" s="15"/>
      <c r="S448" s="15">
        <v>0</v>
      </c>
      <c r="T448" s="15"/>
      <c r="U448" s="15">
        <f>U449</f>
        <v>0</v>
      </c>
      <c r="V448" s="15"/>
      <c r="W448" s="15"/>
      <c r="X448" s="15"/>
      <c r="Y448" s="15"/>
      <c r="Z448" s="15">
        <v>0</v>
      </c>
      <c r="AA448" s="28"/>
      <c r="AB448" s="131">
        <f t="shared" si="238"/>
        <v>18700000</v>
      </c>
      <c r="AC448" s="131">
        <f t="shared" si="239"/>
        <v>17570000</v>
      </c>
      <c r="AD448" s="131">
        <f t="shared" si="240"/>
        <v>17570000</v>
      </c>
      <c r="AE448" s="131">
        <f t="shared" si="241"/>
        <v>17570000</v>
      </c>
      <c r="AF448" s="15">
        <v>0</v>
      </c>
      <c r="AG448" s="15">
        <v>0</v>
      </c>
      <c r="AH448" s="603"/>
    </row>
    <row r="449" spans="1:34" ht="12.75">
      <c r="A449" s="483"/>
      <c r="B449" s="526"/>
      <c r="C449" s="525"/>
      <c r="D449" s="158" t="s">
        <v>716</v>
      </c>
      <c r="E449" s="158"/>
      <c r="F449" s="322"/>
      <c r="G449" s="156" t="s">
        <v>717</v>
      </c>
      <c r="H449" s="15">
        <f>H450</f>
        <v>18700000</v>
      </c>
      <c r="I449" s="15">
        <f t="shared" si="242"/>
        <v>17570000</v>
      </c>
      <c r="J449" s="15">
        <f t="shared" si="242"/>
        <v>17570000</v>
      </c>
      <c r="K449" s="15">
        <f t="shared" si="242"/>
        <v>17570000</v>
      </c>
      <c r="L449" s="15"/>
      <c r="M449" s="15">
        <v>0</v>
      </c>
      <c r="N449" s="15">
        <f>N450</f>
        <v>0</v>
      </c>
      <c r="O449" s="15"/>
      <c r="P449" s="15"/>
      <c r="Q449" s="15"/>
      <c r="R449" s="15"/>
      <c r="S449" s="15">
        <v>0</v>
      </c>
      <c r="T449" s="15"/>
      <c r="U449" s="15">
        <f>U450</f>
        <v>0</v>
      </c>
      <c r="V449" s="15"/>
      <c r="W449" s="15"/>
      <c r="X449" s="15"/>
      <c r="Y449" s="15"/>
      <c r="Z449" s="15">
        <v>0</v>
      </c>
      <c r="AA449" s="28"/>
      <c r="AB449" s="131">
        <f t="shared" si="238"/>
        <v>18700000</v>
      </c>
      <c r="AC449" s="131">
        <f t="shared" si="239"/>
        <v>17570000</v>
      </c>
      <c r="AD449" s="131">
        <f t="shared" si="240"/>
        <v>17570000</v>
      </c>
      <c r="AE449" s="131">
        <f t="shared" si="241"/>
        <v>17570000</v>
      </c>
      <c r="AF449" s="15">
        <v>0</v>
      </c>
      <c r="AG449" s="15">
        <v>0</v>
      </c>
      <c r="AH449" s="603"/>
    </row>
    <row r="450" spans="1:34" ht="38.25">
      <c r="A450" s="483"/>
      <c r="B450" s="526"/>
      <c r="C450" s="527"/>
      <c r="D450" s="158"/>
      <c r="E450" s="158" t="s">
        <v>718</v>
      </c>
      <c r="F450" s="27" t="s">
        <v>963</v>
      </c>
      <c r="G450" s="68" t="s">
        <v>719</v>
      </c>
      <c r="H450" s="67">
        <v>18700000</v>
      </c>
      <c r="I450" s="67">
        <v>17570000</v>
      </c>
      <c r="J450" s="67">
        <v>17570000</v>
      </c>
      <c r="K450" s="67">
        <v>17570000</v>
      </c>
      <c r="L450" s="67"/>
      <c r="M450" s="67">
        <v>0</v>
      </c>
      <c r="N450" s="10">
        <v>0</v>
      </c>
      <c r="O450" s="10"/>
      <c r="P450" s="10"/>
      <c r="Q450" s="10"/>
      <c r="R450" s="67"/>
      <c r="S450" s="67">
        <v>0</v>
      </c>
      <c r="T450" s="74"/>
      <c r="U450" s="10">
        <v>0</v>
      </c>
      <c r="V450" s="10"/>
      <c r="W450" s="10"/>
      <c r="X450" s="10"/>
      <c r="Y450" s="67"/>
      <c r="Z450" s="67">
        <v>0</v>
      </c>
      <c r="AA450" s="72"/>
      <c r="AB450" s="132">
        <f t="shared" si="238"/>
        <v>18700000</v>
      </c>
      <c r="AC450" s="132">
        <f t="shared" si="239"/>
        <v>17570000</v>
      </c>
      <c r="AD450" s="132">
        <f t="shared" si="240"/>
        <v>17570000</v>
      </c>
      <c r="AE450" s="132">
        <f t="shared" si="241"/>
        <v>17570000</v>
      </c>
      <c r="AF450" s="67">
        <v>0</v>
      </c>
      <c r="AG450" s="67">
        <v>0</v>
      </c>
      <c r="AH450" s="603"/>
    </row>
    <row r="451" spans="1:34" ht="12.75">
      <c r="A451" s="483"/>
      <c r="B451" s="526"/>
      <c r="C451" s="158" t="s">
        <v>134</v>
      </c>
      <c r="D451" s="159"/>
      <c r="E451" s="159"/>
      <c r="F451" s="322"/>
      <c r="G451" s="156" t="s">
        <v>135</v>
      </c>
      <c r="H451" s="15">
        <f>H452+H457</f>
        <v>282500000</v>
      </c>
      <c r="I451" s="15">
        <f>I452+I457</f>
        <v>275539667</v>
      </c>
      <c r="J451" s="15">
        <f>J452+J457</f>
        <v>275539665</v>
      </c>
      <c r="K451" s="15">
        <f>K452+K457</f>
        <v>275539665</v>
      </c>
      <c r="L451" s="15"/>
      <c r="M451" s="15">
        <v>0</v>
      </c>
      <c r="N451" s="15">
        <f>N452+N457</f>
        <v>0</v>
      </c>
      <c r="O451" s="15"/>
      <c r="P451" s="15"/>
      <c r="Q451" s="15"/>
      <c r="R451" s="15"/>
      <c r="S451" s="15">
        <v>0</v>
      </c>
      <c r="T451" s="15"/>
      <c r="U451" s="15">
        <f>U452+U457</f>
        <v>0</v>
      </c>
      <c r="V451" s="15"/>
      <c r="W451" s="15"/>
      <c r="X451" s="15"/>
      <c r="Y451" s="15"/>
      <c r="Z451" s="15">
        <v>0</v>
      </c>
      <c r="AA451" s="28"/>
      <c r="AB451" s="131">
        <f t="shared" si="238"/>
        <v>282500000</v>
      </c>
      <c r="AC451" s="131">
        <f t="shared" si="239"/>
        <v>275539667</v>
      </c>
      <c r="AD451" s="131">
        <f t="shared" si="240"/>
        <v>275539665</v>
      </c>
      <c r="AE451" s="131">
        <f t="shared" si="241"/>
        <v>275539665</v>
      </c>
      <c r="AF451" s="15">
        <v>0</v>
      </c>
      <c r="AG451" s="15">
        <v>0</v>
      </c>
      <c r="AH451" s="603"/>
    </row>
    <row r="452" spans="1:34" ht="25.5">
      <c r="A452" s="483"/>
      <c r="B452" s="526"/>
      <c r="C452" s="525"/>
      <c r="D452" s="158" t="s">
        <v>720</v>
      </c>
      <c r="E452" s="158"/>
      <c r="F452" s="27"/>
      <c r="G452" s="6" t="s">
        <v>721</v>
      </c>
      <c r="H452" s="15">
        <f>H453</f>
        <v>82500000</v>
      </c>
      <c r="I452" s="15">
        <f>I453</f>
        <v>112649665</v>
      </c>
      <c r="J452" s="15">
        <f>J453</f>
        <v>112649665</v>
      </c>
      <c r="K452" s="15">
        <f>K453</f>
        <v>112649665</v>
      </c>
      <c r="L452" s="15"/>
      <c r="M452" s="15">
        <v>0</v>
      </c>
      <c r="N452" s="15">
        <f>N453</f>
        <v>0</v>
      </c>
      <c r="O452" s="15"/>
      <c r="P452" s="15"/>
      <c r="Q452" s="15"/>
      <c r="R452" s="15"/>
      <c r="S452" s="15">
        <v>0</v>
      </c>
      <c r="T452" s="15"/>
      <c r="U452" s="15">
        <f>U453</f>
        <v>0</v>
      </c>
      <c r="V452" s="15"/>
      <c r="W452" s="15"/>
      <c r="X452" s="15"/>
      <c r="Y452" s="15"/>
      <c r="Z452" s="15">
        <v>0</v>
      </c>
      <c r="AA452" s="28"/>
      <c r="AB452" s="131">
        <f t="shared" si="238"/>
        <v>82500000</v>
      </c>
      <c r="AC452" s="131">
        <f t="shared" si="239"/>
        <v>112649665</v>
      </c>
      <c r="AD452" s="131">
        <f t="shared" si="240"/>
        <v>112649665</v>
      </c>
      <c r="AE452" s="131">
        <f t="shared" si="241"/>
        <v>112649665</v>
      </c>
      <c r="AF452" s="15">
        <v>0</v>
      </c>
      <c r="AG452" s="15">
        <v>0</v>
      </c>
      <c r="AH452" s="603"/>
    </row>
    <row r="453" spans="1:34" ht="12.75">
      <c r="A453" s="483"/>
      <c r="B453" s="526"/>
      <c r="C453" s="526"/>
      <c r="D453" s="525"/>
      <c r="E453" s="158" t="s">
        <v>722</v>
      </c>
      <c r="F453" s="466" t="s">
        <v>964</v>
      </c>
      <c r="G453" s="488" t="s">
        <v>723</v>
      </c>
      <c r="H453" s="490">
        <v>82500000</v>
      </c>
      <c r="I453" s="490">
        <v>112649665</v>
      </c>
      <c r="J453" s="490">
        <v>112649665</v>
      </c>
      <c r="K453" s="490">
        <v>112649665</v>
      </c>
      <c r="L453" s="490"/>
      <c r="M453" s="490">
        <v>0</v>
      </c>
      <c r="N453" s="490">
        <v>0</v>
      </c>
      <c r="O453" s="490"/>
      <c r="P453" s="490"/>
      <c r="Q453" s="490"/>
      <c r="R453" s="490"/>
      <c r="S453" s="490">
        <v>0</v>
      </c>
      <c r="T453" s="490"/>
      <c r="U453" s="490">
        <v>0</v>
      </c>
      <c r="V453" s="490"/>
      <c r="W453" s="490"/>
      <c r="X453" s="490"/>
      <c r="Y453" s="490"/>
      <c r="Z453" s="490">
        <v>0</v>
      </c>
      <c r="AA453" s="490"/>
      <c r="AB453" s="493">
        <f t="shared" si="238"/>
        <v>82500000</v>
      </c>
      <c r="AC453" s="493">
        <f t="shared" si="239"/>
        <v>112649665</v>
      </c>
      <c r="AD453" s="493">
        <f t="shared" si="240"/>
        <v>112649665</v>
      </c>
      <c r="AE453" s="493">
        <f t="shared" si="241"/>
        <v>112649665</v>
      </c>
      <c r="AF453" s="490">
        <v>0</v>
      </c>
      <c r="AG453" s="490">
        <v>0</v>
      </c>
      <c r="AH453" s="603"/>
    </row>
    <row r="454" spans="1:34" ht="12.75">
      <c r="A454" s="483"/>
      <c r="B454" s="526"/>
      <c r="C454" s="526"/>
      <c r="D454" s="526"/>
      <c r="E454" s="158" t="s">
        <v>724</v>
      </c>
      <c r="F454" s="467"/>
      <c r="G454" s="489"/>
      <c r="H454" s="491"/>
      <c r="I454" s="491"/>
      <c r="J454" s="491"/>
      <c r="K454" s="491"/>
      <c r="L454" s="491"/>
      <c r="M454" s="491"/>
      <c r="N454" s="491"/>
      <c r="O454" s="491"/>
      <c r="P454" s="491"/>
      <c r="Q454" s="491"/>
      <c r="R454" s="491"/>
      <c r="S454" s="491"/>
      <c r="T454" s="491"/>
      <c r="U454" s="491"/>
      <c r="V454" s="491"/>
      <c r="W454" s="491"/>
      <c r="X454" s="491"/>
      <c r="Y454" s="491"/>
      <c r="Z454" s="491"/>
      <c r="AA454" s="491"/>
      <c r="AB454" s="494"/>
      <c r="AC454" s="494"/>
      <c r="AD454" s="494"/>
      <c r="AE454" s="494"/>
      <c r="AF454" s="491"/>
      <c r="AG454" s="491"/>
      <c r="AH454" s="603"/>
    </row>
    <row r="455" spans="1:34" ht="12.75">
      <c r="A455" s="483"/>
      <c r="B455" s="526"/>
      <c r="C455" s="526"/>
      <c r="D455" s="526"/>
      <c r="E455" s="158" t="s">
        <v>725</v>
      </c>
      <c r="F455" s="467"/>
      <c r="G455" s="489"/>
      <c r="H455" s="491"/>
      <c r="I455" s="491"/>
      <c r="J455" s="491"/>
      <c r="K455" s="491"/>
      <c r="L455" s="491"/>
      <c r="M455" s="491"/>
      <c r="N455" s="491"/>
      <c r="O455" s="491"/>
      <c r="P455" s="491"/>
      <c r="Q455" s="491"/>
      <c r="R455" s="491"/>
      <c r="S455" s="491"/>
      <c r="T455" s="491"/>
      <c r="U455" s="491"/>
      <c r="V455" s="491"/>
      <c r="W455" s="491"/>
      <c r="X455" s="491"/>
      <c r="Y455" s="491"/>
      <c r="Z455" s="491"/>
      <c r="AA455" s="491"/>
      <c r="AB455" s="494"/>
      <c r="AC455" s="494"/>
      <c r="AD455" s="494"/>
      <c r="AE455" s="494"/>
      <c r="AF455" s="491"/>
      <c r="AG455" s="491"/>
      <c r="AH455" s="603"/>
    </row>
    <row r="456" spans="1:34" ht="12.75">
      <c r="A456" s="483"/>
      <c r="B456" s="526"/>
      <c r="C456" s="526"/>
      <c r="D456" s="527"/>
      <c r="E456" s="158" t="s">
        <v>726</v>
      </c>
      <c r="F456" s="468"/>
      <c r="G456" s="524"/>
      <c r="H456" s="492"/>
      <c r="I456" s="492"/>
      <c r="J456" s="492"/>
      <c r="K456" s="492"/>
      <c r="L456" s="492"/>
      <c r="M456" s="492"/>
      <c r="N456" s="492"/>
      <c r="O456" s="492"/>
      <c r="P456" s="492"/>
      <c r="Q456" s="492"/>
      <c r="R456" s="492"/>
      <c r="S456" s="492"/>
      <c r="T456" s="492"/>
      <c r="U456" s="492"/>
      <c r="V456" s="492"/>
      <c r="W456" s="492"/>
      <c r="X456" s="492"/>
      <c r="Y456" s="492"/>
      <c r="Z456" s="492"/>
      <c r="AA456" s="492"/>
      <c r="AB456" s="495"/>
      <c r="AC456" s="495"/>
      <c r="AD456" s="495"/>
      <c r="AE456" s="495"/>
      <c r="AF456" s="492"/>
      <c r="AG456" s="492"/>
      <c r="AH456" s="603"/>
    </row>
    <row r="457" spans="1:34" ht="12.75">
      <c r="A457" s="483"/>
      <c r="B457" s="526"/>
      <c r="C457" s="526"/>
      <c r="D457" s="158" t="s">
        <v>727</v>
      </c>
      <c r="E457" s="158"/>
      <c r="F457" s="335"/>
      <c r="G457" s="40" t="s">
        <v>728</v>
      </c>
      <c r="H457" s="15">
        <f>H458</f>
        <v>200000000</v>
      </c>
      <c r="I457" s="15">
        <f>I458</f>
        <v>162890002</v>
      </c>
      <c r="J457" s="15">
        <f>J458</f>
        <v>162890000</v>
      </c>
      <c r="K457" s="15">
        <f>K458</f>
        <v>162890000</v>
      </c>
      <c r="L457" s="15"/>
      <c r="M457" s="15">
        <v>0</v>
      </c>
      <c r="N457" s="15">
        <f>N458</f>
        <v>0</v>
      </c>
      <c r="O457" s="15"/>
      <c r="P457" s="15"/>
      <c r="Q457" s="15"/>
      <c r="R457" s="15"/>
      <c r="S457" s="15">
        <v>0</v>
      </c>
      <c r="T457" s="15"/>
      <c r="U457" s="15">
        <f>U458</f>
        <v>0</v>
      </c>
      <c r="V457" s="15"/>
      <c r="W457" s="15"/>
      <c r="X457" s="15"/>
      <c r="Y457" s="15"/>
      <c r="Z457" s="15">
        <v>0</v>
      </c>
      <c r="AA457" s="28"/>
      <c r="AB457" s="131">
        <f aca="true" t="shared" si="243" ref="AB457:AE458">H457+N457+U457</f>
        <v>200000000</v>
      </c>
      <c r="AC457" s="131">
        <f t="shared" si="243"/>
        <v>162890002</v>
      </c>
      <c r="AD457" s="131">
        <f t="shared" si="243"/>
        <v>162890000</v>
      </c>
      <c r="AE457" s="131">
        <f t="shared" si="243"/>
        <v>162890000</v>
      </c>
      <c r="AF457" s="15">
        <v>0</v>
      </c>
      <c r="AG457" s="15">
        <v>0</v>
      </c>
      <c r="AH457" s="603"/>
    </row>
    <row r="458" spans="1:34" ht="12.75">
      <c r="A458" s="483"/>
      <c r="B458" s="526"/>
      <c r="C458" s="526"/>
      <c r="D458" s="525"/>
      <c r="E458" s="158" t="s">
        <v>729</v>
      </c>
      <c r="F458" s="466" t="s">
        <v>965</v>
      </c>
      <c r="G458" s="488" t="s">
        <v>730</v>
      </c>
      <c r="H458" s="490">
        <v>200000000</v>
      </c>
      <c r="I458" s="490">
        <v>162890002</v>
      </c>
      <c r="J458" s="490">
        <v>162890000</v>
      </c>
      <c r="K458" s="490">
        <v>162890000</v>
      </c>
      <c r="L458" s="490"/>
      <c r="M458" s="490">
        <v>0</v>
      </c>
      <c r="N458" s="490">
        <v>0</v>
      </c>
      <c r="O458" s="490"/>
      <c r="P458" s="490"/>
      <c r="Q458" s="490"/>
      <c r="R458" s="490"/>
      <c r="S458" s="490">
        <v>0</v>
      </c>
      <c r="T458" s="490"/>
      <c r="U458" s="490">
        <v>0</v>
      </c>
      <c r="V458" s="490"/>
      <c r="W458" s="490"/>
      <c r="X458" s="490"/>
      <c r="Y458" s="490"/>
      <c r="Z458" s="490">
        <v>0</v>
      </c>
      <c r="AA458" s="490"/>
      <c r="AB458" s="493">
        <f t="shared" si="243"/>
        <v>200000000</v>
      </c>
      <c r="AC458" s="493">
        <f t="shared" si="243"/>
        <v>162890002</v>
      </c>
      <c r="AD458" s="493">
        <f t="shared" si="243"/>
        <v>162890000</v>
      </c>
      <c r="AE458" s="493">
        <f t="shared" si="243"/>
        <v>162890000</v>
      </c>
      <c r="AF458" s="490">
        <v>0</v>
      </c>
      <c r="AG458" s="490">
        <v>0</v>
      </c>
      <c r="AH458" s="603"/>
    </row>
    <row r="459" spans="1:34" ht="36" customHeight="1" thickBot="1">
      <c r="A459" s="483"/>
      <c r="B459" s="526"/>
      <c r="C459" s="526"/>
      <c r="D459" s="526"/>
      <c r="E459" s="216" t="s">
        <v>731</v>
      </c>
      <c r="F459" s="467"/>
      <c r="G459" s="489"/>
      <c r="H459" s="530"/>
      <c r="I459" s="530"/>
      <c r="J459" s="530"/>
      <c r="K459" s="530"/>
      <c r="L459" s="530"/>
      <c r="M459" s="530"/>
      <c r="N459" s="491"/>
      <c r="O459" s="491"/>
      <c r="P459" s="491"/>
      <c r="Q459" s="491"/>
      <c r="R459" s="530"/>
      <c r="S459" s="530"/>
      <c r="T459" s="491"/>
      <c r="U459" s="491"/>
      <c r="V459" s="491"/>
      <c r="W459" s="491"/>
      <c r="X459" s="491"/>
      <c r="Y459" s="530"/>
      <c r="Z459" s="530"/>
      <c r="AA459" s="491"/>
      <c r="AB459" s="494"/>
      <c r="AC459" s="494"/>
      <c r="AD459" s="494"/>
      <c r="AE459" s="494"/>
      <c r="AF459" s="530"/>
      <c r="AG459" s="530"/>
      <c r="AH459" s="604"/>
    </row>
    <row r="460" spans="1:36" ht="13.5" customHeight="1" thickBot="1">
      <c r="A460" s="487" t="s">
        <v>140</v>
      </c>
      <c r="B460" s="487"/>
      <c r="C460" s="487"/>
      <c r="D460" s="487"/>
      <c r="E460" s="487"/>
      <c r="F460" s="487"/>
      <c r="G460" s="487"/>
      <c r="H460" s="236">
        <f>H461</f>
        <v>1402763857.6</v>
      </c>
      <c r="I460" s="236">
        <f aca="true" t="shared" si="244" ref="I460:K462">I461</f>
        <v>2135392150</v>
      </c>
      <c r="J460" s="236">
        <f t="shared" si="244"/>
        <v>2135392150</v>
      </c>
      <c r="K460" s="236">
        <f t="shared" si="244"/>
        <v>2135392150</v>
      </c>
      <c r="L460" s="236"/>
      <c r="M460" s="236">
        <v>0</v>
      </c>
      <c r="N460" s="236">
        <v>0</v>
      </c>
      <c r="O460" s="236"/>
      <c r="P460" s="236"/>
      <c r="Q460" s="236"/>
      <c r="R460" s="236"/>
      <c r="S460" s="236">
        <v>0</v>
      </c>
      <c r="T460" s="278"/>
      <c r="U460" s="236">
        <v>0</v>
      </c>
      <c r="V460" s="236"/>
      <c r="W460" s="236"/>
      <c r="X460" s="236"/>
      <c r="Y460" s="236"/>
      <c r="Z460" s="236">
        <v>0</v>
      </c>
      <c r="AA460" s="239"/>
      <c r="AB460" s="268">
        <f aca="true" t="shared" si="245" ref="AB460:AB465">H460+N460+U460</f>
        <v>1402763857.6</v>
      </c>
      <c r="AC460" s="680">
        <f aca="true" t="shared" si="246" ref="AC460:AC465">I460+O460+V460</f>
        <v>2135392150</v>
      </c>
      <c r="AD460" s="680">
        <f aca="true" t="shared" si="247" ref="AD460:AD465">J460+P460+W460</f>
        <v>2135392150</v>
      </c>
      <c r="AE460" s="680">
        <f aca="true" t="shared" si="248" ref="AE460:AE465">K460+Q460+X460</f>
        <v>2135392150</v>
      </c>
      <c r="AF460" s="279">
        <v>0</v>
      </c>
      <c r="AG460" s="279">
        <v>0</v>
      </c>
      <c r="AH460" s="602">
        <v>2</v>
      </c>
      <c r="AI460" s="418">
        <v>2135392150</v>
      </c>
      <c r="AJ460" s="418">
        <v>2135392150</v>
      </c>
    </row>
    <row r="461" spans="1:34" ht="12.75">
      <c r="A461" s="214">
        <v>5</v>
      </c>
      <c r="B461" s="214"/>
      <c r="C461" s="266"/>
      <c r="D461" s="179"/>
      <c r="E461" s="217"/>
      <c r="F461" s="318"/>
      <c r="G461" s="164" t="s">
        <v>48</v>
      </c>
      <c r="H461" s="212">
        <f>H462</f>
        <v>1402763857.6</v>
      </c>
      <c r="I461" s="212">
        <f t="shared" si="244"/>
        <v>2135392150</v>
      </c>
      <c r="J461" s="212">
        <f t="shared" si="244"/>
        <v>2135392150</v>
      </c>
      <c r="K461" s="212">
        <f t="shared" si="244"/>
        <v>2135392150</v>
      </c>
      <c r="L461" s="396"/>
      <c r="M461" s="396">
        <v>0</v>
      </c>
      <c r="N461" s="212">
        <f>N462</f>
        <v>0</v>
      </c>
      <c r="O461" s="212"/>
      <c r="P461" s="212"/>
      <c r="Q461" s="212"/>
      <c r="R461" s="396"/>
      <c r="S461" s="396">
        <v>0</v>
      </c>
      <c r="T461" s="212"/>
      <c r="U461" s="212">
        <f>U462</f>
        <v>0</v>
      </c>
      <c r="V461" s="212"/>
      <c r="W461" s="212"/>
      <c r="X461" s="212"/>
      <c r="Y461" s="396"/>
      <c r="Z461" s="396">
        <v>0</v>
      </c>
      <c r="AA461" s="214"/>
      <c r="AB461" s="130">
        <f t="shared" si="245"/>
        <v>1402763857.6</v>
      </c>
      <c r="AC461" s="130">
        <f t="shared" si="246"/>
        <v>2135392150</v>
      </c>
      <c r="AD461" s="130">
        <f t="shared" si="247"/>
        <v>2135392150</v>
      </c>
      <c r="AE461" s="130">
        <f t="shared" si="248"/>
        <v>2135392150</v>
      </c>
      <c r="AF461" s="416">
        <v>0</v>
      </c>
      <c r="AG461" s="416">
        <v>0</v>
      </c>
      <c r="AH461" s="603"/>
    </row>
    <row r="462" spans="1:34" ht="12.75">
      <c r="A462" s="482"/>
      <c r="B462" s="146" t="s">
        <v>136</v>
      </c>
      <c r="C462" s="158"/>
      <c r="D462" s="158"/>
      <c r="E462" s="47"/>
      <c r="F462" s="332"/>
      <c r="G462" s="156" t="s">
        <v>137</v>
      </c>
      <c r="H462" s="15">
        <f>H463</f>
        <v>1402763857.6</v>
      </c>
      <c r="I462" s="15">
        <f t="shared" si="244"/>
        <v>2135392150</v>
      </c>
      <c r="J462" s="15">
        <f t="shared" si="244"/>
        <v>2135392150</v>
      </c>
      <c r="K462" s="15">
        <f t="shared" si="244"/>
        <v>2135392150</v>
      </c>
      <c r="L462" s="15"/>
      <c r="M462" s="15">
        <v>0</v>
      </c>
      <c r="N462" s="5"/>
      <c r="O462" s="5"/>
      <c r="P462" s="5"/>
      <c r="Q462" s="5"/>
      <c r="R462" s="15"/>
      <c r="S462" s="15">
        <v>0</v>
      </c>
      <c r="T462" s="7"/>
      <c r="U462" s="36"/>
      <c r="V462" s="36"/>
      <c r="W462" s="36"/>
      <c r="X462" s="36"/>
      <c r="Y462" s="15"/>
      <c r="Z462" s="15">
        <v>0</v>
      </c>
      <c r="AA462" s="28"/>
      <c r="AB462" s="131">
        <f t="shared" si="245"/>
        <v>1402763857.6</v>
      </c>
      <c r="AC462" s="131">
        <f t="shared" si="246"/>
        <v>2135392150</v>
      </c>
      <c r="AD462" s="131">
        <f t="shared" si="247"/>
        <v>2135392150</v>
      </c>
      <c r="AE462" s="131">
        <f t="shared" si="248"/>
        <v>2135392150</v>
      </c>
      <c r="AF462" s="15">
        <v>0</v>
      </c>
      <c r="AG462" s="15">
        <v>0</v>
      </c>
      <c r="AH462" s="603"/>
    </row>
    <row r="463" spans="1:34" ht="25.5">
      <c r="A463" s="483"/>
      <c r="B463" s="482"/>
      <c r="C463" s="146" t="s">
        <v>138</v>
      </c>
      <c r="D463" s="2"/>
      <c r="E463" s="147"/>
      <c r="F463" s="146"/>
      <c r="G463" s="156" t="s">
        <v>139</v>
      </c>
      <c r="H463" s="15">
        <f>H464+H468</f>
        <v>1402763857.6</v>
      </c>
      <c r="I463" s="15">
        <f>I464+I468</f>
        <v>2135392150</v>
      </c>
      <c r="J463" s="15">
        <f>J464+J468</f>
        <v>2135392150</v>
      </c>
      <c r="K463" s="15">
        <f>K464+K468</f>
        <v>2135392150</v>
      </c>
      <c r="L463" s="15"/>
      <c r="M463" s="15">
        <v>0</v>
      </c>
      <c r="N463" s="15">
        <f>N464+N468</f>
        <v>0</v>
      </c>
      <c r="O463" s="15"/>
      <c r="P463" s="15"/>
      <c r="Q463" s="15"/>
      <c r="R463" s="15"/>
      <c r="S463" s="15">
        <v>0</v>
      </c>
      <c r="T463" s="15"/>
      <c r="U463" s="15">
        <f>U464+U468</f>
        <v>0</v>
      </c>
      <c r="V463" s="15"/>
      <c r="W463" s="15"/>
      <c r="X463" s="15"/>
      <c r="Y463" s="15"/>
      <c r="Z463" s="15">
        <v>0</v>
      </c>
      <c r="AA463" s="28"/>
      <c r="AB463" s="131">
        <f t="shared" si="245"/>
        <v>1402763857.6</v>
      </c>
      <c r="AC463" s="131">
        <f t="shared" si="246"/>
        <v>2135392150</v>
      </c>
      <c r="AD463" s="131">
        <f t="shared" si="247"/>
        <v>2135392150</v>
      </c>
      <c r="AE463" s="131">
        <f t="shared" si="248"/>
        <v>2135392150</v>
      </c>
      <c r="AF463" s="15">
        <v>0</v>
      </c>
      <c r="AG463" s="15">
        <v>0</v>
      </c>
      <c r="AH463" s="603"/>
    </row>
    <row r="464" spans="1:34" ht="12.75">
      <c r="A464" s="483"/>
      <c r="B464" s="483"/>
      <c r="C464" s="543"/>
      <c r="D464" s="146" t="s">
        <v>732</v>
      </c>
      <c r="E464" s="146"/>
      <c r="F464" s="336"/>
      <c r="G464" s="156" t="s">
        <v>733</v>
      </c>
      <c r="H464" s="15">
        <f>H465</f>
        <v>1238593857.6</v>
      </c>
      <c r="I464" s="15">
        <f>I465</f>
        <v>1656421668</v>
      </c>
      <c r="J464" s="15">
        <f>J465</f>
        <v>1656421668</v>
      </c>
      <c r="K464" s="15">
        <f>K465</f>
        <v>1656421668</v>
      </c>
      <c r="L464" s="15"/>
      <c r="M464" s="15">
        <v>0</v>
      </c>
      <c r="N464" s="15">
        <f>N465</f>
        <v>0</v>
      </c>
      <c r="O464" s="15"/>
      <c r="P464" s="15"/>
      <c r="Q464" s="15"/>
      <c r="R464" s="15"/>
      <c r="S464" s="15">
        <v>0</v>
      </c>
      <c r="T464" s="15"/>
      <c r="U464" s="15">
        <f>U465</f>
        <v>0</v>
      </c>
      <c r="V464" s="15"/>
      <c r="W464" s="15"/>
      <c r="X464" s="15"/>
      <c r="Y464" s="15"/>
      <c r="Z464" s="15"/>
      <c r="AA464" s="28"/>
      <c r="AB464" s="131">
        <f t="shared" si="245"/>
        <v>1238593857.6</v>
      </c>
      <c r="AC464" s="131">
        <f t="shared" si="246"/>
        <v>1656421668</v>
      </c>
      <c r="AD464" s="131">
        <f t="shared" si="247"/>
        <v>1656421668</v>
      </c>
      <c r="AE464" s="131">
        <f t="shared" si="248"/>
        <v>1656421668</v>
      </c>
      <c r="AF464" s="15"/>
      <c r="AG464" s="15"/>
      <c r="AH464" s="603"/>
    </row>
    <row r="465" spans="1:34" ht="18" customHeight="1">
      <c r="A465" s="483"/>
      <c r="B465" s="483"/>
      <c r="C465" s="544"/>
      <c r="D465" s="537"/>
      <c r="E465" s="34" t="s">
        <v>734</v>
      </c>
      <c r="F465" s="541" t="s">
        <v>966</v>
      </c>
      <c r="G465" s="488" t="s">
        <v>735</v>
      </c>
      <c r="H465" s="490">
        <v>1238593857.6</v>
      </c>
      <c r="I465" s="490">
        <v>1656421668</v>
      </c>
      <c r="J465" s="490">
        <v>1656421668</v>
      </c>
      <c r="K465" s="490">
        <v>1656421668</v>
      </c>
      <c r="L465" s="490"/>
      <c r="M465" s="490">
        <v>0</v>
      </c>
      <c r="N465" s="490">
        <v>0</v>
      </c>
      <c r="O465" s="490"/>
      <c r="P465" s="490"/>
      <c r="Q465" s="490"/>
      <c r="R465" s="490"/>
      <c r="S465" s="490">
        <v>0</v>
      </c>
      <c r="T465" s="490"/>
      <c r="U465" s="490">
        <v>0</v>
      </c>
      <c r="V465" s="490"/>
      <c r="W465" s="490"/>
      <c r="X465" s="490"/>
      <c r="Y465" s="490"/>
      <c r="Z465" s="490">
        <v>0</v>
      </c>
      <c r="AA465" s="490"/>
      <c r="AB465" s="493">
        <f t="shared" si="245"/>
        <v>1238593857.6</v>
      </c>
      <c r="AC465" s="493">
        <f t="shared" si="246"/>
        <v>1656421668</v>
      </c>
      <c r="AD465" s="493">
        <f t="shared" si="247"/>
        <v>1656421668</v>
      </c>
      <c r="AE465" s="493">
        <f t="shared" si="248"/>
        <v>1656421668</v>
      </c>
      <c r="AF465" s="490">
        <v>0</v>
      </c>
      <c r="AG465" s="490">
        <v>0</v>
      </c>
      <c r="AH465" s="603"/>
    </row>
    <row r="466" spans="1:34" ht="18" customHeight="1">
      <c r="A466" s="483"/>
      <c r="B466" s="483"/>
      <c r="C466" s="544"/>
      <c r="D466" s="538"/>
      <c r="E466" s="34" t="s">
        <v>736</v>
      </c>
      <c r="F466" s="545"/>
      <c r="G466" s="489"/>
      <c r="H466" s="491"/>
      <c r="I466" s="491"/>
      <c r="J466" s="491"/>
      <c r="K466" s="491"/>
      <c r="L466" s="491"/>
      <c r="M466" s="491"/>
      <c r="N466" s="491"/>
      <c r="O466" s="491"/>
      <c r="P466" s="491"/>
      <c r="Q466" s="491"/>
      <c r="R466" s="491"/>
      <c r="S466" s="491"/>
      <c r="T466" s="491"/>
      <c r="U466" s="491"/>
      <c r="V466" s="491"/>
      <c r="W466" s="491"/>
      <c r="X466" s="491"/>
      <c r="Y466" s="491"/>
      <c r="Z466" s="491"/>
      <c r="AA466" s="491"/>
      <c r="AB466" s="494"/>
      <c r="AC466" s="494"/>
      <c r="AD466" s="494"/>
      <c r="AE466" s="494"/>
      <c r="AF466" s="491"/>
      <c r="AG466" s="491"/>
      <c r="AH466" s="603"/>
    </row>
    <row r="467" spans="1:34" ht="18" customHeight="1">
      <c r="A467" s="483"/>
      <c r="B467" s="483"/>
      <c r="C467" s="544"/>
      <c r="D467" s="539"/>
      <c r="E467" s="34" t="s">
        <v>737</v>
      </c>
      <c r="F467" s="542"/>
      <c r="G467" s="524"/>
      <c r="H467" s="492"/>
      <c r="I467" s="492"/>
      <c r="J467" s="492"/>
      <c r="K467" s="492"/>
      <c r="L467" s="492"/>
      <c r="M467" s="492"/>
      <c r="N467" s="492"/>
      <c r="O467" s="492"/>
      <c r="P467" s="492"/>
      <c r="Q467" s="492"/>
      <c r="R467" s="492"/>
      <c r="S467" s="492"/>
      <c r="T467" s="492"/>
      <c r="U467" s="492"/>
      <c r="V467" s="492"/>
      <c r="W467" s="492"/>
      <c r="X467" s="492"/>
      <c r="Y467" s="492"/>
      <c r="Z467" s="492"/>
      <c r="AA467" s="492"/>
      <c r="AB467" s="495"/>
      <c r="AC467" s="495"/>
      <c r="AD467" s="495"/>
      <c r="AE467" s="495"/>
      <c r="AF467" s="492"/>
      <c r="AG467" s="492"/>
      <c r="AH467" s="603"/>
    </row>
    <row r="468" spans="1:34" ht="12.75">
      <c r="A468" s="483"/>
      <c r="B468" s="483"/>
      <c r="C468" s="544"/>
      <c r="D468" s="146" t="s">
        <v>738</v>
      </c>
      <c r="E468" s="34"/>
      <c r="F468" s="3"/>
      <c r="G468" s="6" t="s">
        <v>739</v>
      </c>
      <c r="H468" s="15">
        <f>H469</f>
        <v>164170000</v>
      </c>
      <c r="I468" s="15">
        <f>I469</f>
        <v>478970482</v>
      </c>
      <c r="J468" s="15">
        <f>J469</f>
        <v>478970482</v>
      </c>
      <c r="K468" s="15">
        <f>K469</f>
        <v>478970482</v>
      </c>
      <c r="L468" s="15"/>
      <c r="M468" s="15">
        <v>0</v>
      </c>
      <c r="N468" s="15">
        <f>N469</f>
        <v>0</v>
      </c>
      <c r="O468" s="15"/>
      <c r="P468" s="15"/>
      <c r="Q468" s="15"/>
      <c r="R468" s="15"/>
      <c r="S468" s="15">
        <v>0</v>
      </c>
      <c r="T468" s="15"/>
      <c r="U468" s="15">
        <f>U469</f>
        <v>0</v>
      </c>
      <c r="V468" s="15"/>
      <c r="W468" s="15"/>
      <c r="X468" s="15"/>
      <c r="Y468" s="15"/>
      <c r="Z468" s="15">
        <v>0</v>
      </c>
      <c r="AA468" s="28"/>
      <c r="AB468" s="131">
        <f aca="true" t="shared" si="249" ref="AB468:AE469">H468+N468+U468</f>
        <v>164170000</v>
      </c>
      <c r="AC468" s="131">
        <f t="shared" si="249"/>
        <v>478970482</v>
      </c>
      <c r="AD468" s="131">
        <f t="shared" si="249"/>
        <v>478970482</v>
      </c>
      <c r="AE468" s="131">
        <f t="shared" si="249"/>
        <v>478970482</v>
      </c>
      <c r="AF468" s="15">
        <v>0</v>
      </c>
      <c r="AG468" s="15">
        <v>0</v>
      </c>
      <c r="AH468" s="603"/>
    </row>
    <row r="469" spans="1:34" ht="94.5" customHeight="1" thickBot="1">
      <c r="A469" s="483"/>
      <c r="B469" s="483"/>
      <c r="C469" s="544"/>
      <c r="D469" s="270"/>
      <c r="E469" s="271" t="s">
        <v>740</v>
      </c>
      <c r="F469" s="337" t="s">
        <v>967</v>
      </c>
      <c r="G469" s="218" t="s">
        <v>741</v>
      </c>
      <c r="H469" s="208">
        <v>164170000</v>
      </c>
      <c r="I469" s="208">
        <v>478970482</v>
      </c>
      <c r="J469" s="208">
        <v>478970482</v>
      </c>
      <c r="K469" s="208">
        <v>478970482</v>
      </c>
      <c r="L469" s="391"/>
      <c r="M469" s="391">
        <v>0</v>
      </c>
      <c r="N469" s="211">
        <v>0</v>
      </c>
      <c r="O469" s="211"/>
      <c r="P469" s="211"/>
      <c r="Q469" s="211"/>
      <c r="R469" s="391"/>
      <c r="S469" s="391">
        <v>0</v>
      </c>
      <c r="T469" s="95"/>
      <c r="U469" s="211">
        <v>0</v>
      </c>
      <c r="V469" s="211"/>
      <c r="W469" s="211"/>
      <c r="X469" s="211"/>
      <c r="Y469" s="391"/>
      <c r="Z469" s="391">
        <v>0</v>
      </c>
      <c r="AA469" s="232"/>
      <c r="AB469" s="138">
        <f t="shared" si="249"/>
        <v>164170000</v>
      </c>
      <c r="AC469" s="138">
        <f t="shared" si="249"/>
        <v>478970482</v>
      </c>
      <c r="AD469" s="138">
        <f t="shared" si="249"/>
        <v>478970482</v>
      </c>
      <c r="AE469" s="138">
        <f t="shared" si="249"/>
        <v>478970482</v>
      </c>
      <c r="AF469" s="415">
        <v>0</v>
      </c>
      <c r="AG469" s="415">
        <v>0</v>
      </c>
      <c r="AH469" s="604"/>
    </row>
    <row r="470" spans="1:36" ht="25.5" customHeight="1" thickBot="1">
      <c r="A470" s="487" t="s">
        <v>141</v>
      </c>
      <c r="B470" s="487"/>
      <c r="C470" s="487"/>
      <c r="D470" s="487"/>
      <c r="E470" s="487"/>
      <c r="F470" s="487"/>
      <c r="G470" s="487"/>
      <c r="H470" s="236">
        <f>H471</f>
        <v>496100000</v>
      </c>
      <c r="I470" s="236">
        <f>I471</f>
        <v>1188120256</v>
      </c>
      <c r="J470" s="236">
        <f>J471</f>
        <v>1188120255</v>
      </c>
      <c r="K470" s="236">
        <f>K471</f>
        <v>1188120255</v>
      </c>
      <c r="L470" s="236"/>
      <c r="M470" s="236">
        <v>0</v>
      </c>
      <c r="N470" s="236">
        <f>N471</f>
        <v>0</v>
      </c>
      <c r="O470" s="236"/>
      <c r="P470" s="236"/>
      <c r="Q470" s="236"/>
      <c r="R470" s="236"/>
      <c r="S470" s="236">
        <v>0</v>
      </c>
      <c r="T470" s="236"/>
      <c r="U470" s="236">
        <f>U471</f>
        <v>0</v>
      </c>
      <c r="V470" s="236"/>
      <c r="W470" s="236"/>
      <c r="X470" s="236"/>
      <c r="Y470" s="236"/>
      <c r="Z470" s="236">
        <v>0</v>
      </c>
      <c r="AA470" s="239"/>
      <c r="AB470" s="268">
        <f aca="true" t="shared" si="250" ref="AB470:AB477">H470+N470+U470</f>
        <v>496100000</v>
      </c>
      <c r="AC470" s="680">
        <f aca="true" t="shared" si="251" ref="AC470:AE477">I470+O470+V470</f>
        <v>1188120256</v>
      </c>
      <c r="AD470" s="680">
        <f t="shared" si="251"/>
        <v>1188120255</v>
      </c>
      <c r="AE470" s="680">
        <f t="shared" si="251"/>
        <v>1188120255</v>
      </c>
      <c r="AF470" s="279">
        <v>0</v>
      </c>
      <c r="AG470" s="279">
        <v>0</v>
      </c>
      <c r="AH470" s="611">
        <v>4</v>
      </c>
      <c r="AI470" s="417">
        <v>1188120256</v>
      </c>
      <c r="AJ470" s="417">
        <v>1188120255</v>
      </c>
    </row>
    <row r="471" spans="1:34" ht="12.75">
      <c r="A471" s="214">
        <v>5</v>
      </c>
      <c r="B471" s="214"/>
      <c r="C471" s="266"/>
      <c r="D471" s="179"/>
      <c r="E471" s="217"/>
      <c r="F471" s="318"/>
      <c r="G471" s="164" t="s">
        <v>48</v>
      </c>
      <c r="H471" s="212">
        <f>H472+H481</f>
        <v>496100000</v>
      </c>
      <c r="I471" s="212">
        <f>I472+I481</f>
        <v>1188120256</v>
      </c>
      <c r="J471" s="212">
        <f>J472+J481</f>
        <v>1188120255</v>
      </c>
      <c r="K471" s="212">
        <f>K472+K481</f>
        <v>1188120255</v>
      </c>
      <c r="L471" s="396"/>
      <c r="M471" s="396">
        <v>0</v>
      </c>
      <c r="N471" s="212">
        <f>N472+N481</f>
        <v>0</v>
      </c>
      <c r="O471" s="212"/>
      <c r="P471" s="212"/>
      <c r="Q471" s="212"/>
      <c r="R471" s="396"/>
      <c r="S471" s="396">
        <v>0</v>
      </c>
      <c r="T471" s="212"/>
      <c r="U471" s="212">
        <f>U472+U481</f>
        <v>0</v>
      </c>
      <c r="V471" s="212"/>
      <c r="W471" s="212"/>
      <c r="X471" s="212"/>
      <c r="Y471" s="396"/>
      <c r="Z471" s="396">
        <v>0</v>
      </c>
      <c r="AA471" s="214"/>
      <c r="AB471" s="130">
        <f t="shared" si="250"/>
        <v>496100000</v>
      </c>
      <c r="AC471" s="130">
        <f t="shared" si="251"/>
        <v>1188120256</v>
      </c>
      <c r="AD471" s="130">
        <f t="shared" si="251"/>
        <v>1188120255</v>
      </c>
      <c r="AE471" s="130">
        <f t="shared" si="251"/>
        <v>1188120255</v>
      </c>
      <c r="AF471" s="416">
        <v>0</v>
      </c>
      <c r="AG471" s="416">
        <v>0</v>
      </c>
      <c r="AH471" s="603"/>
    </row>
    <row r="472" spans="1:34" ht="25.5">
      <c r="A472" s="482"/>
      <c r="B472" s="158" t="s">
        <v>15</v>
      </c>
      <c r="C472" s="158"/>
      <c r="D472" s="158"/>
      <c r="E472" s="47"/>
      <c r="F472" s="332"/>
      <c r="G472" s="156" t="s">
        <v>16</v>
      </c>
      <c r="H472" s="15">
        <f>H473</f>
        <v>451000000</v>
      </c>
      <c r="I472" s="15">
        <f>I473</f>
        <v>1135340256</v>
      </c>
      <c r="J472" s="15">
        <f>J473</f>
        <v>1135340255</v>
      </c>
      <c r="K472" s="15">
        <f>K473</f>
        <v>1135340255</v>
      </c>
      <c r="L472" s="15"/>
      <c r="M472" s="15">
        <v>0</v>
      </c>
      <c r="N472" s="15">
        <f>N473+N476</f>
        <v>0</v>
      </c>
      <c r="O472" s="15"/>
      <c r="P472" s="15"/>
      <c r="Q472" s="15"/>
      <c r="R472" s="15"/>
      <c r="S472" s="15">
        <v>0</v>
      </c>
      <c r="T472" s="15"/>
      <c r="U472" s="15">
        <f>U473+U476</f>
        <v>0</v>
      </c>
      <c r="V472" s="15"/>
      <c r="W472" s="15"/>
      <c r="X472" s="15"/>
      <c r="Y472" s="15"/>
      <c r="Z472" s="15">
        <v>0</v>
      </c>
      <c r="AA472" s="28"/>
      <c r="AB472" s="131">
        <f t="shared" si="250"/>
        <v>451000000</v>
      </c>
      <c r="AC472" s="131">
        <f t="shared" si="251"/>
        <v>1135340256</v>
      </c>
      <c r="AD472" s="131">
        <f t="shared" si="251"/>
        <v>1135340255</v>
      </c>
      <c r="AE472" s="131">
        <f t="shared" si="251"/>
        <v>1135340255</v>
      </c>
      <c r="AF472" s="15">
        <v>0</v>
      </c>
      <c r="AG472" s="15">
        <v>0</v>
      </c>
      <c r="AH472" s="603"/>
    </row>
    <row r="473" spans="1:34" ht="15" customHeight="1">
      <c r="A473" s="483"/>
      <c r="B473" s="482"/>
      <c r="C473" s="158" t="s">
        <v>90</v>
      </c>
      <c r="D473" s="2"/>
      <c r="E473" s="159"/>
      <c r="F473" s="322"/>
      <c r="G473" s="156" t="s">
        <v>91</v>
      </c>
      <c r="H473" s="15">
        <f>H474+H476</f>
        <v>451000000</v>
      </c>
      <c r="I473" s="15">
        <f>I474+I476</f>
        <v>1135340256</v>
      </c>
      <c r="J473" s="15">
        <f>J474+J476</f>
        <v>1135340255</v>
      </c>
      <c r="K473" s="15">
        <f>K474+K476</f>
        <v>1135340255</v>
      </c>
      <c r="L473" s="15"/>
      <c r="M473" s="15">
        <v>0</v>
      </c>
      <c r="N473" s="15">
        <f>N474</f>
        <v>0</v>
      </c>
      <c r="O473" s="15"/>
      <c r="P473" s="15"/>
      <c r="Q473" s="15"/>
      <c r="R473" s="15"/>
      <c r="S473" s="15">
        <v>0</v>
      </c>
      <c r="T473" s="15"/>
      <c r="U473" s="15">
        <f>U474</f>
        <v>0</v>
      </c>
      <c r="V473" s="15"/>
      <c r="W473" s="15"/>
      <c r="X473" s="15"/>
      <c r="Y473" s="15"/>
      <c r="Z473" s="15">
        <v>0</v>
      </c>
      <c r="AA473" s="28"/>
      <c r="AB473" s="131">
        <f t="shared" si="250"/>
        <v>451000000</v>
      </c>
      <c r="AC473" s="131">
        <f t="shared" si="251"/>
        <v>1135340256</v>
      </c>
      <c r="AD473" s="131">
        <f t="shared" si="251"/>
        <v>1135340255</v>
      </c>
      <c r="AE473" s="131">
        <f t="shared" si="251"/>
        <v>1135340255</v>
      </c>
      <c r="AF473" s="15">
        <v>0</v>
      </c>
      <c r="AG473" s="15">
        <v>0</v>
      </c>
      <c r="AH473" s="603"/>
    </row>
    <row r="474" spans="1:34" ht="15" customHeight="1">
      <c r="A474" s="483"/>
      <c r="B474" s="483"/>
      <c r="C474" s="525"/>
      <c r="D474" s="158" t="s">
        <v>742</v>
      </c>
      <c r="E474" s="158"/>
      <c r="F474" s="322"/>
      <c r="G474" s="156" t="s">
        <v>743</v>
      </c>
      <c r="H474" s="15">
        <f>H475</f>
        <v>92950000</v>
      </c>
      <c r="I474" s="15">
        <f>I475</f>
        <v>168903994</v>
      </c>
      <c r="J474" s="15">
        <f>J475</f>
        <v>168903994</v>
      </c>
      <c r="K474" s="15">
        <f>K475</f>
        <v>168903994</v>
      </c>
      <c r="L474" s="15"/>
      <c r="M474" s="15">
        <v>0</v>
      </c>
      <c r="N474" s="15">
        <f>N475</f>
        <v>0</v>
      </c>
      <c r="O474" s="15"/>
      <c r="P474" s="15"/>
      <c r="Q474" s="15"/>
      <c r="R474" s="15"/>
      <c r="S474" s="15">
        <v>0</v>
      </c>
      <c r="T474" s="15"/>
      <c r="U474" s="15">
        <f>U475</f>
        <v>0</v>
      </c>
      <c r="V474" s="15"/>
      <c r="W474" s="15"/>
      <c r="X474" s="15"/>
      <c r="Y474" s="15"/>
      <c r="Z474" s="15">
        <v>0</v>
      </c>
      <c r="AA474" s="28"/>
      <c r="AB474" s="131">
        <f t="shared" si="250"/>
        <v>92950000</v>
      </c>
      <c r="AC474" s="131">
        <f t="shared" si="251"/>
        <v>168903994</v>
      </c>
      <c r="AD474" s="131">
        <f t="shared" si="251"/>
        <v>168903994</v>
      </c>
      <c r="AE474" s="131">
        <f t="shared" si="251"/>
        <v>168903994</v>
      </c>
      <c r="AF474" s="15">
        <v>0</v>
      </c>
      <c r="AG474" s="15">
        <v>0</v>
      </c>
      <c r="AH474" s="603"/>
    </row>
    <row r="475" spans="1:34" ht="43.5" customHeight="1">
      <c r="A475" s="483"/>
      <c r="B475" s="483"/>
      <c r="C475" s="526"/>
      <c r="D475" s="167"/>
      <c r="E475" s="166" t="s">
        <v>744</v>
      </c>
      <c r="F475" s="27" t="s">
        <v>968</v>
      </c>
      <c r="G475" s="68" t="s">
        <v>859</v>
      </c>
      <c r="H475" s="67">
        <v>92950000</v>
      </c>
      <c r="I475" s="67">
        <v>168903994</v>
      </c>
      <c r="J475" s="67">
        <v>168903994</v>
      </c>
      <c r="K475" s="67">
        <v>168903994</v>
      </c>
      <c r="L475" s="67"/>
      <c r="M475" s="67">
        <v>0</v>
      </c>
      <c r="N475" s="15">
        <v>0</v>
      </c>
      <c r="O475" s="15"/>
      <c r="P475" s="15"/>
      <c r="Q475" s="15"/>
      <c r="R475" s="67"/>
      <c r="S475" s="67">
        <v>0</v>
      </c>
      <c r="T475" s="9"/>
      <c r="U475" s="15">
        <v>0</v>
      </c>
      <c r="V475" s="15"/>
      <c r="W475" s="15"/>
      <c r="X475" s="15"/>
      <c r="Y475" s="67"/>
      <c r="Z475" s="67">
        <v>0</v>
      </c>
      <c r="AA475" s="72"/>
      <c r="AB475" s="132">
        <f t="shared" si="250"/>
        <v>92950000</v>
      </c>
      <c r="AC475" s="132">
        <f t="shared" si="251"/>
        <v>168903994</v>
      </c>
      <c r="AD475" s="132">
        <f t="shared" si="251"/>
        <v>168903994</v>
      </c>
      <c r="AE475" s="132">
        <f t="shared" si="251"/>
        <v>168903994</v>
      </c>
      <c r="AF475" s="67">
        <v>0</v>
      </c>
      <c r="AG475" s="67">
        <v>0</v>
      </c>
      <c r="AH475" s="603"/>
    </row>
    <row r="476" spans="1:34" ht="15" customHeight="1">
      <c r="A476" s="483"/>
      <c r="B476" s="483"/>
      <c r="C476" s="526"/>
      <c r="D476" s="146" t="s">
        <v>745</v>
      </c>
      <c r="E476" s="146"/>
      <c r="F476" s="319"/>
      <c r="G476" s="178" t="s">
        <v>746</v>
      </c>
      <c r="H476" s="15">
        <f>H477+H479</f>
        <v>358050000</v>
      </c>
      <c r="I476" s="15">
        <f>I477+I479</f>
        <v>966436262</v>
      </c>
      <c r="J476" s="15">
        <f>J477+J479</f>
        <v>966436261</v>
      </c>
      <c r="K476" s="15">
        <f>K477+K479</f>
        <v>966436261</v>
      </c>
      <c r="L476" s="15"/>
      <c r="M476" s="15">
        <v>0</v>
      </c>
      <c r="N476" s="15">
        <f>N477+N479</f>
        <v>0</v>
      </c>
      <c r="O476" s="15"/>
      <c r="P476" s="15"/>
      <c r="Q476" s="15"/>
      <c r="R476" s="15"/>
      <c r="S476" s="15">
        <v>0</v>
      </c>
      <c r="T476" s="15"/>
      <c r="U476" s="15">
        <f>U477+U479</f>
        <v>0</v>
      </c>
      <c r="V476" s="15"/>
      <c r="W476" s="15"/>
      <c r="X476" s="15"/>
      <c r="Y476" s="15"/>
      <c r="Z476" s="15">
        <v>0</v>
      </c>
      <c r="AA476" s="28"/>
      <c r="AB476" s="131">
        <f t="shared" si="250"/>
        <v>358050000</v>
      </c>
      <c r="AC476" s="131">
        <f t="shared" si="251"/>
        <v>966436262</v>
      </c>
      <c r="AD476" s="131">
        <f t="shared" si="251"/>
        <v>966436261</v>
      </c>
      <c r="AE476" s="131">
        <f t="shared" si="251"/>
        <v>966436261</v>
      </c>
      <c r="AF476" s="15">
        <v>0</v>
      </c>
      <c r="AG476" s="15">
        <v>0</v>
      </c>
      <c r="AH476" s="603"/>
    </row>
    <row r="477" spans="1:34" ht="14.25" customHeight="1">
      <c r="A477" s="483"/>
      <c r="B477" s="483"/>
      <c r="C477" s="526"/>
      <c r="D477" s="537"/>
      <c r="E477" s="34" t="s">
        <v>747</v>
      </c>
      <c r="F477" s="466" t="s">
        <v>969</v>
      </c>
      <c r="G477" s="488" t="s">
        <v>748</v>
      </c>
      <c r="H477" s="490">
        <v>137500000</v>
      </c>
      <c r="I477" s="490">
        <v>681528412</v>
      </c>
      <c r="J477" s="490">
        <v>681528411</v>
      </c>
      <c r="K477" s="490">
        <v>681528411</v>
      </c>
      <c r="L477" s="490"/>
      <c r="M477" s="490">
        <v>0</v>
      </c>
      <c r="N477" s="490">
        <v>0</v>
      </c>
      <c r="O477" s="490"/>
      <c r="P477" s="490"/>
      <c r="Q477" s="490"/>
      <c r="R477" s="490"/>
      <c r="S477" s="490">
        <v>0</v>
      </c>
      <c r="T477" s="490"/>
      <c r="U477" s="490">
        <v>0</v>
      </c>
      <c r="V477" s="490"/>
      <c r="W477" s="490"/>
      <c r="X477" s="490"/>
      <c r="Y477" s="490"/>
      <c r="Z477" s="490">
        <v>0</v>
      </c>
      <c r="AA477" s="490"/>
      <c r="AB477" s="493">
        <f t="shared" si="250"/>
        <v>137500000</v>
      </c>
      <c r="AC477" s="493">
        <f t="shared" si="251"/>
        <v>681528412</v>
      </c>
      <c r="AD477" s="493">
        <f t="shared" si="251"/>
        <v>681528411</v>
      </c>
      <c r="AE477" s="493">
        <f t="shared" si="251"/>
        <v>681528411</v>
      </c>
      <c r="AF477" s="490">
        <v>0</v>
      </c>
      <c r="AG477" s="490">
        <v>0</v>
      </c>
      <c r="AH477" s="603"/>
    </row>
    <row r="478" spans="1:34" ht="14.25" customHeight="1">
      <c r="A478" s="483"/>
      <c r="B478" s="483"/>
      <c r="C478" s="526"/>
      <c r="D478" s="538"/>
      <c r="E478" s="34" t="s">
        <v>749</v>
      </c>
      <c r="F478" s="468"/>
      <c r="G478" s="524"/>
      <c r="H478" s="492"/>
      <c r="I478" s="492"/>
      <c r="J478" s="492"/>
      <c r="K478" s="492"/>
      <c r="L478" s="492"/>
      <c r="M478" s="492"/>
      <c r="N478" s="492"/>
      <c r="O478" s="492"/>
      <c r="P478" s="492"/>
      <c r="Q478" s="492"/>
      <c r="R478" s="492"/>
      <c r="S478" s="492"/>
      <c r="T478" s="492"/>
      <c r="U478" s="492"/>
      <c r="V478" s="492"/>
      <c r="W478" s="492"/>
      <c r="X478" s="492"/>
      <c r="Y478" s="492"/>
      <c r="Z478" s="492"/>
      <c r="AA478" s="492"/>
      <c r="AB478" s="495"/>
      <c r="AC478" s="495"/>
      <c r="AD478" s="495"/>
      <c r="AE478" s="495"/>
      <c r="AF478" s="492"/>
      <c r="AG478" s="492"/>
      <c r="AH478" s="603"/>
    </row>
    <row r="479" spans="1:34" ht="18.75" customHeight="1">
      <c r="A479" s="483"/>
      <c r="B479" s="483"/>
      <c r="C479" s="526"/>
      <c r="D479" s="538"/>
      <c r="E479" s="34" t="s">
        <v>750</v>
      </c>
      <c r="F479" s="466" t="s">
        <v>970</v>
      </c>
      <c r="G479" s="488" t="s">
        <v>751</v>
      </c>
      <c r="H479" s="490">
        <v>220550000</v>
      </c>
      <c r="I479" s="490">
        <v>284907850</v>
      </c>
      <c r="J479" s="490">
        <v>284907850</v>
      </c>
      <c r="K479" s="490">
        <v>284907850</v>
      </c>
      <c r="L479" s="490"/>
      <c r="M479" s="490">
        <v>0</v>
      </c>
      <c r="N479" s="490">
        <v>0</v>
      </c>
      <c r="O479" s="490"/>
      <c r="P479" s="490"/>
      <c r="Q479" s="490"/>
      <c r="R479" s="490"/>
      <c r="S479" s="490">
        <v>0</v>
      </c>
      <c r="T479" s="490"/>
      <c r="U479" s="490">
        <v>0</v>
      </c>
      <c r="V479" s="490"/>
      <c r="W479" s="490"/>
      <c r="X479" s="490"/>
      <c r="Y479" s="490"/>
      <c r="Z479" s="490">
        <v>0</v>
      </c>
      <c r="AA479" s="490"/>
      <c r="AB479" s="493">
        <f>H479+N479+U479</f>
        <v>220550000</v>
      </c>
      <c r="AC479" s="493">
        <f>I479+O479+V479</f>
        <v>284907850</v>
      </c>
      <c r="AD479" s="493">
        <f>J479+P479+W479</f>
        <v>284907850</v>
      </c>
      <c r="AE479" s="493">
        <f>K479+Q479+X479</f>
        <v>284907850</v>
      </c>
      <c r="AF479" s="490">
        <v>0</v>
      </c>
      <c r="AG479" s="490">
        <v>0</v>
      </c>
      <c r="AH479" s="603"/>
    </row>
    <row r="480" spans="1:34" ht="21" customHeight="1">
      <c r="A480" s="483"/>
      <c r="B480" s="511"/>
      <c r="C480" s="527"/>
      <c r="D480" s="539"/>
      <c r="E480" s="34" t="s">
        <v>752</v>
      </c>
      <c r="F480" s="468"/>
      <c r="G480" s="524"/>
      <c r="H480" s="492"/>
      <c r="I480" s="492"/>
      <c r="J480" s="492"/>
      <c r="K480" s="492"/>
      <c r="L480" s="492"/>
      <c r="M480" s="492"/>
      <c r="N480" s="492"/>
      <c r="O480" s="492"/>
      <c r="P480" s="492"/>
      <c r="Q480" s="492"/>
      <c r="R480" s="492"/>
      <c r="S480" s="492"/>
      <c r="T480" s="492"/>
      <c r="U480" s="492"/>
      <c r="V480" s="492"/>
      <c r="W480" s="492"/>
      <c r="X480" s="492"/>
      <c r="Y480" s="492"/>
      <c r="Z480" s="492"/>
      <c r="AA480" s="492"/>
      <c r="AB480" s="495"/>
      <c r="AC480" s="495"/>
      <c r="AD480" s="495"/>
      <c r="AE480" s="495"/>
      <c r="AF480" s="492"/>
      <c r="AG480" s="492"/>
      <c r="AH480" s="603"/>
    </row>
    <row r="481" spans="1:34" ht="12.75">
      <c r="A481" s="483"/>
      <c r="B481" s="158" t="s">
        <v>136</v>
      </c>
      <c r="C481" s="158"/>
      <c r="D481" s="158"/>
      <c r="E481" s="47"/>
      <c r="F481" s="332"/>
      <c r="G481" s="156" t="s">
        <v>137</v>
      </c>
      <c r="H481" s="15">
        <f>H482</f>
        <v>45100000</v>
      </c>
      <c r="I481" s="15">
        <f aca="true" t="shared" si="252" ref="I481:K483">I482</f>
        <v>52780000</v>
      </c>
      <c r="J481" s="15">
        <f t="shared" si="252"/>
        <v>52780000</v>
      </c>
      <c r="K481" s="15">
        <f t="shared" si="252"/>
        <v>52780000</v>
      </c>
      <c r="L481" s="15"/>
      <c r="M481" s="15">
        <v>0</v>
      </c>
      <c r="N481" s="15">
        <f>N482</f>
        <v>0</v>
      </c>
      <c r="O481" s="15"/>
      <c r="P481" s="15"/>
      <c r="Q481" s="15"/>
      <c r="R481" s="15"/>
      <c r="S481" s="15">
        <v>0</v>
      </c>
      <c r="T481" s="15"/>
      <c r="U481" s="15">
        <f>U482</f>
        <v>0</v>
      </c>
      <c r="V481" s="15"/>
      <c r="W481" s="15"/>
      <c r="X481" s="15"/>
      <c r="Y481" s="15"/>
      <c r="Z481" s="15"/>
      <c r="AA481" s="15"/>
      <c r="AB481" s="131">
        <f aca="true" t="shared" si="253" ref="AB481:AB490">H481+N481+U481</f>
        <v>45100000</v>
      </c>
      <c r="AC481" s="131">
        <f aca="true" t="shared" si="254" ref="AC481:AC490">I481+O481+V481</f>
        <v>52780000</v>
      </c>
      <c r="AD481" s="131">
        <f aca="true" t="shared" si="255" ref="AD481:AD490">J481+P481+W481</f>
        <v>52780000</v>
      </c>
      <c r="AE481" s="131">
        <f aca="true" t="shared" si="256" ref="AE481:AF490">K481+Q481+X481</f>
        <v>52780000</v>
      </c>
      <c r="AF481" s="15"/>
      <c r="AG481" s="15"/>
      <c r="AH481" s="603"/>
    </row>
    <row r="482" spans="1:34" ht="25.5">
      <c r="A482" s="483"/>
      <c r="B482" s="482"/>
      <c r="C482" s="158" t="s">
        <v>138</v>
      </c>
      <c r="D482" s="2"/>
      <c r="E482" s="159"/>
      <c r="F482" s="322"/>
      <c r="G482" s="156" t="s">
        <v>139</v>
      </c>
      <c r="H482" s="15">
        <f>H483</f>
        <v>45100000</v>
      </c>
      <c r="I482" s="15">
        <f t="shared" si="252"/>
        <v>52780000</v>
      </c>
      <c r="J482" s="15">
        <f t="shared" si="252"/>
        <v>52780000</v>
      </c>
      <c r="K482" s="15">
        <f t="shared" si="252"/>
        <v>52780000</v>
      </c>
      <c r="L482" s="15"/>
      <c r="M482" s="15">
        <v>0</v>
      </c>
      <c r="N482" s="15">
        <f>N483</f>
        <v>0</v>
      </c>
      <c r="O482" s="15"/>
      <c r="P482" s="15"/>
      <c r="Q482" s="15"/>
      <c r="R482" s="15"/>
      <c r="S482" s="15">
        <v>0</v>
      </c>
      <c r="T482" s="15"/>
      <c r="U482" s="15">
        <f>U483</f>
        <v>0</v>
      </c>
      <c r="V482" s="15"/>
      <c r="W482" s="15"/>
      <c r="X482" s="15"/>
      <c r="Y482" s="15"/>
      <c r="Z482" s="15">
        <v>0</v>
      </c>
      <c r="AA482" s="15"/>
      <c r="AB482" s="131">
        <f t="shared" si="253"/>
        <v>45100000</v>
      </c>
      <c r="AC482" s="131">
        <f t="shared" si="254"/>
        <v>52780000</v>
      </c>
      <c r="AD482" s="131">
        <f t="shared" si="255"/>
        <v>52780000</v>
      </c>
      <c r="AE482" s="131">
        <f t="shared" si="256"/>
        <v>52780000</v>
      </c>
      <c r="AF482" s="15">
        <v>0</v>
      </c>
      <c r="AG482" s="15">
        <v>0</v>
      </c>
      <c r="AH482" s="603"/>
    </row>
    <row r="483" spans="1:34" ht="12.75">
      <c r="A483" s="483"/>
      <c r="B483" s="483"/>
      <c r="C483" s="525"/>
      <c r="D483" s="158" t="s">
        <v>753</v>
      </c>
      <c r="E483" s="158"/>
      <c r="F483" s="322"/>
      <c r="G483" s="156" t="s">
        <v>754</v>
      </c>
      <c r="H483" s="15">
        <f>H484</f>
        <v>45100000</v>
      </c>
      <c r="I483" s="15">
        <f t="shared" si="252"/>
        <v>52780000</v>
      </c>
      <c r="J483" s="15">
        <f t="shared" si="252"/>
        <v>52780000</v>
      </c>
      <c r="K483" s="15">
        <f t="shared" si="252"/>
        <v>52780000</v>
      </c>
      <c r="L483" s="15"/>
      <c r="M483" s="15">
        <v>0</v>
      </c>
      <c r="N483" s="15">
        <f>N484</f>
        <v>0</v>
      </c>
      <c r="O483" s="15"/>
      <c r="P483" s="15"/>
      <c r="Q483" s="15"/>
      <c r="R483" s="15"/>
      <c r="S483" s="15">
        <v>0</v>
      </c>
      <c r="T483" s="15"/>
      <c r="U483" s="15">
        <f>U484</f>
        <v>0</v>
      </c>
      <c r="V483" s="15"/>
      <c r="W483" s="15"/>
      <c r="X483" s="15"/>
      <c r="Y483" s="15"/>
      <c r="Z483" s="15">
        <v>0</v>
      </c>
      <c r="AA483" s="15"/>
      <c r="AB483" s="131">
        <f t="shared" si="253"/>
        <v>45100000</v>
      </c>
      <c r="AC483" s="131">
        <f t="shared" si="254"/>
        <v>52780000</v>
      </c>
      <c r="AD483" s="131">
        <f t="shared" si="255"/>
        <v>52780000</v>
      </c>
      <c r="AE483" s="131">
        <f t="shared" si="256"/>
        <v>52780000</v>
      </c>
      <c r="AF483" s="15">
        <v>0</v>
      </c>
      <c r="AG483" s="15">
        <v>0</v>
      </c>
      <c r="AH483" s="603"/>
    </row>
    <row r="484" spans="1:34" ht="31.5" customHeight="1" thickBot="1">
      <c r="A484" s="483"/>
      <c r="B484" s="483"/>
      <c r="C484" s="526"/>
      <c r="D484" s="222"/>
      <c r="E484" s="215" t="s">
        <v>855</v>
      </c>
      <c r="F484" s="337" t="s">
        <v>971</v>
      </c>
      <c r="G484" s="218" t="s">
        <v>848</v>
      </c>
      <c r="H484" s="208">
        <v>45100000</v>
      </c>
      <c r="I484" s="208">
        <v>52780000</v>
      </c>
      <c r="J484" s="208">
        <v>52780000</v>
      </c>
      <c r="K484" s="208">
        <v>52780000</v>
      </c>
      <c r="L484" s="391"/>
      <c r="M484" s="391">
        <v>0</v>
      </c>
      <c r="N484" s="211">
        <v>0</v>
      </c>
      <c r="O484" s="211"/>
      <c r="P484" s="211"/>
      <c r="Q484" s="211"/>
      <c r="R484" s="391"/>
      <c r="S484" s="391">
        <v>0</v>
      </c>
      <c r="T484" s="211"/>
      <c r="U484" s="211">
        <v>0</v>
      </c>
      <c r="V484" s="211"/>
      <c r="W484" s="211"/>
      <c r="X484" s="211"/>
      <c r="Y484" s="391"/>
      <c r="Z484" s="391">
        <v>0</v>
      </c>
      <c r="AA484" s="211"/>
      <c r="AB484" s="138">
        <f t="shared" si="253"/>
        <v>45100000</v>
      </c>
      <c r="AC484" s="138">
        <f t="shared" si="254"/>
        <v>52780000</v>
      </c>
      <c r="AD484" s="138">
        <f t="shared" si="255"/>
        <v>52780000</v>
      </c>
      <c r="AE484" s="138">
        <f t="shared" si="256"/>
        <v>52780000</v>
      </c>
      <c r="AF484" s="415">
        <v>0</v>
      </c>
      <c r="AG484" s="415">
        <v>0</v>
      </c>
      <c r="AH484" s="603"/>
    </row>
    <row r="485" spans="1:37" ht="13.5" customHeight="1" thickBot="1">
      <c r="A485" s="487" t="s">
        <v>153</v>
      </c>
      <c r="B485" s="487"/>
      <c r="C485" s="487"/>
      <c r="D485" s="487"/>
      <c r="E485" s="487"/>
      <c r="F485" s="487"/>
      <c r="G485" s="487"/>
      <c r="H485" s="236">
        <f>H486</f>
        <v>2266222881.7</v>
      </c>
      <c r="I485" s="236">
        <f aca="true" t="shared" si="257" ref="I485:K489">I486</f>
        <v>2762264372.54</v>
      </c>
      <c r="J485" s="236">
        <f t="shared" si="257"/>
        <v>2706468837.33</v>
      </c>
      <c r="K485" s="236">
        <f t="shared" si="257"/>
        <v>2625579493.75</v>
      </c>
      <c r="L485" s="236">
        <f aca="true" t="shared" si="258" ref="L485:L490">J485-K485</f>
        <v>80889343.57999992</v>
      </c>
      <c r="M485" s="236">
        <v>0</v>
      </c>
      <c r="N485" s="236">
        <f>N486</f>
        <v>41245000</v>
      </c>
      <c r="O485" s="236">
        <f aca="true" t="shared" si="259" ref="O485:Q489">O486</f>
        <v>584972461</v>
      </c>
      <c r="P485" s="236">
        <f t="shared" si="259"/>
        <v>394221326</v>
      </c>
      <c r="Q485" s="236">
        <f t="shared" si="259"/>
        <v>394221326</v>
      </c>
      <c r="R485" s="236">
        <f aca="true" t="shared" si="260" ref="R485:R490">P485-Q485</f>
        <v>0</v>
      </c>
      <c r="S485" s="236">
        <v>0</v>
      </c>
      <c r="T485" s="236"/>
      <c r="U485" s="236">
        <f>U486</f>
        <v>0</v>
      </c>
      <c r="V485" s="236"/>
      <c r="W485" s="236"/>
      <c r="X485" s="236"/>
      <c r="Y485" s="236"/>
      <c r="Z485" s="236">
        <v>0</v>
      </c>
      <c r="AA485" s="267"/>
      <c r="AB485" s="268">
        <f t="shared" si="253"/>
        <v>2307467881.7</v>
      </c>
      <c r="AC485" s="680">
        <f t="shared" si="254"/>
        <v>3347236833.54</v>
      </c>
      <c r="AD485" s="680">
        <f t="shared" si="255"/>
        <v>3100690163.33</v>
      </c>
      <c r="AE485" s="680">
        <f t="shared" si="256"/>
        <v>3019800819.75</v>
      </c>
      <c r="AF485" s="268">
        <f t="shared" si="256"/>
        <v>80889343.57999992</v>
      </c>
      <c r="AG485" s="279">
        <v>0</v>
      </c>
      <c r="AH485" s="602">
        <v>1</v>
      </c>
      <c r="AI485" s="418">
        <v>3347236833.54</v>
      </c>
      <c r="AJ485" s="418">
        <v>3100690163.33</v>
      </c>
      <c r="AK485" s="420"/>
    </row>
    <row r="486" spans="1:34" ht="12.75">
      <c r="A486" s="214">
        <v>5</v>
      </c>
      <c r="B486" s="214"/>
      <c r="C486" s="266"/>
      <c r="D486" s="179"/>
      <c r="E486" s="217"/>
      <c r="F486" s="318"/>
      <c r="G486" s="164" t="s">
        <v>48</v>
      </c>
      <c r="H486" s="212">
        <f>H487</f>
        <v>2266222881.7</v>
      </c>
      <c r="I486" s="212">
        <f t="shared" si="257"/>
        <v>2762264372.54</v>
      </c>
      <c r="J486" s="212">
        <f t="shared" si="257"/>
        <v>2706468837.33</v>
      </c>
      <c r="K486" s="212">
        <f t="shared" si="257"/>
        <v>2625579493.75</v>
      </c>
      <c r="L486" s="396">
        <f t="shared" si="258"/>
        <v>80889343.57999992</v>
      </c>
      <c r="M486" s="396">
        <v>0</v>
      </c>
      <c r="N486" s="212">
        <f>N487</f>
        <v>41245000</v>
      </c>
      <c r="O486" s="212">
        <f t="shared" si="259"/>
        <v>584972461</v>
      </c>
      <c r="P486" s="212">
        <f t="shared" si="259"/>
        <v>394221326</v>
      </c>
      <c r="Q486" s="212">
        <f t="shared" si="259"/>
        <v>394221326</v>
      </c>
      <c r="R486" s="396">
        <f t="shared" si="260"/>
        <v>0</v>
      </c>
      <c r="S486" s="396">
        <v>0</v>
      </c>
      <c r="T486" s="212"/>
      <c r="U486" s="212">
        <f>U487</f>
        <v>0</v>
      </c>
      <c r="V486" s="212"/>
      <c r="W486" s="212"/>
      <c r="X486" s="212"/>
      <c r="Y486" s="396"/>
      <c r="Z486" s="396">
        <v>0</v>
      </c>
      <c r="AA486" s="214"/>
      <c r="AB486" s="130">
        <f t="shared" si="253"/>
        <v>2307467881.7</v>
      </c>
      <c r="AC486" s="130">
        <f t="shared" si="254"/>
        <v>3347236833.54</v>
      </c>
      <c r="AD486" s="130">
        <f t="shared" si="255"/>
        <v>3100690163.33</v>
      </c>
      <c r="AE486" s="130">
        <f t="shared" si="256"/>
        <v>3019800819.75</v>
      </c>
      <c r="AF486" s="130">
        <f t="shared" si="256"/>
        <v>80889343.57999992</v>
      </c>
      <c r="AG486" s="416">
        <v>0</v>
      </c>
      <c r="AH486" s="603"/>
    </row>
    <row r="487" spans="1:34" ht="12.75">
      <c r="A487" s="482"/>
      <c r="B487" s="158" t="s">
        <v>136</v>
      </c>
      <c r="C487" s="158"/>
      <c r="D487" s="158"/>
      <c r="E487" s="47"/>
      <c r="F487" s="332"/>
      <c r="G487" s="156" t="s">
        <v>137</v>
      </c>
      <c r="H487" s="15">
        <f>H488</f>
        <v>2266222881.7</v>
      </c>
      <c r="I487" s="15">
        <f t="shared" si="257"/>
        <v>2762264372.54</v>
      </c>
      <c r="J487" s="15">
        <f t="shared" si="257"/>
        <v>2706468837.33</v>
      </c>
      <c r="K487" s="15">
        <f t="shared" si="257"/>
        <v>2625579493.75</v>
      </c>
      <c r="L487" s="15">
        <f t="shared" si="258"/>
        <v>80889343.57999992</v>
      </c>
      <c r="M487" s="15">
        <v>0</v>
      </c>
      <c r="N487" s="15">
        <f>N488</f>
        <v>41245000</v>
      </c>
      <c r="O487" s="15">
        <f t="shared" si="259"/>
        <v>584972461</v>
      </c>
      <c r="P487" s="15">
        <f t="shared" si="259"/>
        <v>394221326</v>
      </c>
      <c r="Q487" s="15">
        <f t="shared" si="259"/>
        <v>394221326</v>
      </c>
      <c r="R487" s="15">
        <f t="shared" si="260"/>
        <v>0</v>
      </c>
      <c r="S487" s="15">
        <v>0</v>
      </c>
      <c r="T487" s="15"/>
      <c r="U487" s="15">
        <f>U488</f>
        <v>0</v>
      </c>
      <c r="V487" s="15"/>
      <c r="W487" s="15"/>
      <c r="X487" s="15"/>
      <c r="Y487" s="15"/>
      <c r="Z487" s="15">
        <v>0</v>
      </c>
      <c r="AA487" s="28"/>
      <c r="AB487" s="131">
        <f t="shared" si="253"/>
        <v>2307467881.7</v>
      </c>
      <c r="AC487" s="131">
        <f t="shared" si="254"/>
        <v>3347236833.54</v>
      </c>
      <c r="AD487" s="131">
        <f t="shared" si="255"/>
        <v>3100690163.33</v>
      </c>
      <c r="AE487" s="131">
        <f t="shared" si="256"/>
        <v>3019800819.75</v>
      </c>
      <c r="AF487" s="131">
        <f t="shared" si="256"/>
        <v>80889343.57999992</v>
      </c>
      <c r="AG487" s="15">
        <v>0</v>
      </c>
      <c r="AH487" s="603"/>
    </row>
    <row r="488" spans="1:34" ht="12" customHeight="1">
      <c r="A488" s="483"/>
      <c r="B488" s="482"/>
      <c r="C488" s="158" t="s">
        <v>143</v>
      </c>
      <c r="D488" s="2"/>
      <c r="E488" s="159"/>
      <c r="F488" s="322"/>
      <c r="G488" s="156" t="s">
        <v>144</v>
      </c>
      <c r="H488" s="15">
        <f>H489</f>
        <v>2266222881.7</v>
      </c>
      <c r="I488" s="15">
        <f t="shared" si="257"/>
        <v>2762264372.54</v>
      </c>
      <c r="J488" s="15">
        <f t="shared" si="257"/>
        <v>2706468837.33</v>
      </c>
      <c r="K488" s="15">
        <f t="shared" si="257"/>
        <v>2625579493.75</v>
      </c>
      <c r="L488" s="15">
        <f t="shared" si="258"/>
        <v>80889343.57999992</v>
      </c>
      <c r="M488" s="15">
        <v>0</v>
      </c>
      <c r="N488" s="15">
        <f>N489</f>
        <v>41245000</v>
      </c>
      <c r="O488" s="15">
        <f t="shared" si="259"/>
        <v>584972461</v>
      </c>
      <c r="P488" s="15">
        <f t="shared" si="259"/>
        <v>394221326</v>
      </c>
      <c r="Q488" s="15">
        <f t="shared" si="259"/>
        <v>394221326</v>
      </c>
      <c r="R488" s="15">
        <f t="shared" si="260"/>
        <v>0</v>
      </c>
      <c r="S488" s="15">
        <v>0</v>
      </c>
      <c r="T488" s="15"/>
      <c r="U488" s="15">
        <f>U489</f>
        <v>0</v>
      </c>
      <c r="V488" s="15"/>
      <c r="W488" s="15"/>
      <c r="X488" s="15"/>
      <c r="Y488" s="15"/>
      <c r="Z488" s="15"/>
      <c r="AA488" s="28"/>
      <c r="AB488" s="131">
        <f t="shared" si="253"/>
        <v>2307467881.7</v>
      </c>
      <c r="AC488" s="131">
        <f t="shared" si="254"/>
        <v>3347236833.54</v>
      </c>
      <c r="AD488" s="131">
        <f t="shared" si="255"/>
        <v>3100690163.33</v>
      </c>
      <c r="AE488" s="131">
        <f t="shared" si="256"/>
        <v>3019800819.75</v>
      </c>
      <c r="AF488" s="131">
        <f t="shared" si="256"/>
        <v>80889343.57999992</v>
      </c>
      <c r="AG488" s="15"/>
      <c r="AH488" s="603"/>
    </row>
    <row r="489" spans="1:34" ht="64.5" customHeight="1">
      <c r="A489" s="483"/>
      <c r="B489" s="483"/>
      <c r="C489" s="553"/>
      <c r="D489" s="158" t="s">
        <v>757</v>
      </c>
      <c r="E489" s="158"/>
      <c r="F489" s="322"/>
      <c r="G489" s="156" t="s">
        <v>758</v>
      </c>
      <c r="H489" s="15">
        <f>H490</f>
        <v>2266222881.7</v>
      </c>
      <c r="I489" s="15">
        <f t="shared" si="257"/>
        <v>2762264372.54</v>
      </c>
      <c r="J489" s="15">
        <f t="shared" si="257"/>
        <v>2706468837.33</v>
      </c>
      <c r="K489" s="15">
        <f t="shared" si="257"/>
        <v>2625579493.75</v>
      </c>
      <c r="L489" s="15">
        <f t="shared" si="258"/>
        <v>80889343.57999992</v>
      </c>
      <c r="M489" s="15">
        <v>0</v>
      </c>
      <c r="N489" s="15">
        <f>N490</f>
        <v>41245000</v>
      </c>
      <c r="O489" s="15">
        <f t="shared" si="259"/>
        <v>584972461</v>
      </c>
      <c r="P489" s="15">
        <f t="shared" si="259"/>
        <v>394221326</v>
      </c>
      <c r="Q489" s="15">
        <f t="shared" si="259"/>
        <v>394221326</v>
      </c>
      <c r="R489" s="15">
        <f t="shared" si="260"/>
        <v>0</v>
      </c>
      <c r="S489" s="15">
        <v>0</v>
      </c>
      <c r="T489" s="15"/>
      <c r="U489" s="15">
        <f>U490</f>
        <v>0</v>
      </c>
      <c r="V489" s="15"/>
      <c r="W489" s="15"/>
      <c r="X489" s="15"/>
      <c r="Y489" s="15"/>
      <c r="Z489" s="15">
        <v>0</v>
      </c>
      <c r="AA489" s="28"/>
      <c r="AB489" s="131">
        <f t="shared" si="253"/>
        <v>2307467881.7</v>
      </c>
      <c r="AC489" s="131">
        <f t="shared" si="254"/>
        <v>3347236833.54</v>
      </c>
      <c r="AD489" s="131">
        <f t="shared" si="255"/>
        <v>3100690163.33</v>
      </c>
      <c r="AE489" s="131">
        <f t="shared" si="256"/>
        <v>3019800819.75</v>
      </c>
      <c r="AF489" s="131">
        <f t="shared" si="256"/>
        <v>80889343.57999992</v>
      </c>
      <c r="AG489" s="15">
        <v>0</v>
      </c>
      <c r="AH489" s="603"/>
    </row>
    <row r="490" spans="1:34" ht="21.75" customHeight="1">
      <c r="A490" s="483"/>
      <c r="B490" s="483"/>
      <c r="C490" s="554"/>
      <c r="D490" s="525"/>
      <c r="E490" s="160" t="s">
        <v>759</v>
      </c>
      <c r="F490" s="466" t="s">
        <v>972</v>
      </c>
      <c r="G490" s="488" t="s">
        <v>760</v>
      </c>
      <c r="H490" s="490">
        <v>2266222881.7</v>
      </c>
      <c r="I490" s="490">
        <v>2762264372.54</v>
      </c>
      <c r="J490" s="490">
        <v>2706468837.33</v>
      </c>
      <c r="K490" s="490">
        <v>2625579493.75</v>
      </c>
      <c r="L490" s="490">
        <f t="shared" si="258"/>
        <v>80889343.57999992</v>
      </c>
      <c r="M490" s="490">
        <v>0</v>
      </c>
      <c r="N490" s="490">
        <v>41245000</v>
      </c>
      <c r="O490" s="490">
        <v>584972461</v>
      </c>
      <c r="P490" s="490">
        <v>394221326</v>
      </c>
      <c r="Q490" s="490">
        <v>394221326</v>
      </c>
      <c r="R490" s="490">
        <f t="shared" si="260"/>
        <v>0</v>
      </c>
      <c r="S490" s="490">
        <v>0</v>
      </c>
      <c r="T490" s="490" t="s">
        <v>1068</v>
      </c>
      <c r="U490" s="490">
        <v>0</v>
      </c>
      <c r="V490" s="490"/>
      <c r="W490" s="490"/>
      <c r="X490" s="490"/>
      <c r="Y490" s="490"/>
      <c r="Z490" s="490">
        <v>0</v>
      </c>
      <c r="AA490" s="490"/>
      <c r="AB490" s="493">
        <f t="shared" si="253"/>
        <v>2307467881.7</v>
      </c>
      <c r="AC490" s="493">
        <f t="shared" si="254"/>
        <v>3347236833.54</v>
      </c>
      <c r="AD490" s="493">
        <f t="shared" si="255"/>
        <v>3100690163.33</v>
      </c>
      <c r="AE490" s="493">
        <f t="shared" si="256"/>
        <v>3019800819.75</v>
      </c>
      <c r="AF490" s="493">
        <f t="shared" si="256"/>
        <v>80889343.57999992</v>
      </c>
      <c r="AG490" s="490">
        <v>0</v>
      </c>
      <c r="AH490" s="603"/>
    </row>
    <row r="491" spans="1:34" ht="40.5" customHeight="1" thickBot="1">
      <c r="A491" s="483"/>
      <c r="B491" s="483"/>
      <c r="C491" s="554"/>
      <c r="D491" s="526"/>
      <c r="E491" s="215" t="s">
        <v>761</v>
      </c>
      <c r="F491" s="467"/>
      <c r="G491" s="489"/>
      <c r="H491" s="530"/>
      <c r="I491" s="530"/>
      <c r="J491" s="530"/>
      <c r="K491" s="530"/>
      <c r="L491" s="530"/>
      <c r="M491" s="530"/>
      <c r="N491" s="530"/>
      <c r="O491" s="530"/>
      <c r="P491" s="530"/>
      <c r="Q491" s="530"/>
      <c r="R491" s="530"/>
      <c r="S491" s="530"/>
      <c r="T491" s="491"/>
      <c r="U491" s="491"/>
      <c r="V491" s="491"/>
      <c r="W491" s="491"/>
      <c r="X491" s="491"/>
      <c r="Y491" s="530"/>
      <c r="Z491" s="530"/>
      <c r="AA491" s="491"/>
      <c r="AB491" s="494"/>
      <c r="AC491" s="494"/>
      <c r="AD491" s="494"/>
      <c r="AE491" s="494"/>
      <c r="AF491" s="494"/>
      <c r="AG491" s="530"/>
      <c r="AH491" s="604"/>
    </row>
    <row r="492" spans="1:36" ht="13.5" customHeight="1" thickBot="1">
      <c r="A492" s="487" t="s">
        <v>161</v>
      </c>
      <c r="B492" s="487"/>
      <c r="C492" s="487"/>
      <c r="D492" s="487"/>
      <c r="E492" s="487"/>
      <c r="F492" s="487"/>
      <c r="G492" s="487"/>
      <c r="H492" s="269">
        <f>H493</f>
        <v>150000000</v>
      </c>
      <c r="I492" s="269">
        <f aca="true" t="shared" si="261" ref="I492:K496">I493</f>
        <v>275319992</v>
      </c>
      <c r="J492" s="269">
        <f t="shared" si="261"/>
        <v>275319992</v>
      </c>
      <c r="K492" s="269">
        <f t="shared" si="261"/>
        <v>275319992</v>
      </c>
      <c r="L492" s="269"/>
      <c r="M492" s="269">
        <v>0</v>
      </c>
      <c r="N492" s="236">
        <f>N493</f>
        <v>0</v>
      </c>
      <c r="O492" s="236"/>
      <c r="P492" s="236"/>
      <c r="Q492" s="236"/>
      <c r="R492" s="269"/>
      <c r="S492" s="269">
        <v>0</v>
      </c>
      <c r="T492" s="269"/>
      <c r="U492" s="236">
        <f>U493</f>
        <v>0</v>
      </c>
      <c r="V492" s="236"/>
      <c r="W492" s="236"/>
      <c r="X492" s="236"/>
      <c r="Y492" s="269"/>
      <c r="Z492" s="269"/>
      <c r="AA492" s="267"/>
      <c r="AB492" s="268">
        <f aca="true" t="shared" si="262" ref="AB492:AB497">H492+N492+U492</f>
        <v>150000000</v>
      </c>
      <c r="AC492" s="680">
        <f aca="true" t="shared" si="263" ref="AC492:AC497">I492+O492+V492</f>
        <v>275319992</v>
      </c>
      <c r="AD492" s="680">
        <f aca="true" t="shared" si="264" ref="AD492:AD497">J492+P492+W492</f>
        <v>275319992</v>
      </c>
      <c r="AE492" s="680">
        <f aca="true" t="shared" si="265" ref="AE492:AE497">K492+Q492+X492</f>
        <v>275319992</v>
      </c>
      <c r="AF492" s="279">
        <v>0</v>
      </c>
      <c r="AG492" s="279">
        <v>0</v>
      </c>
      <c r="AH492" s="602">
        <v>1</v>
      </c>
      <c r="AI492" s="418">
        <v>275319992</v>
      </c>
      <c r="AJ492" s="418">
        <v>275319992</v>
      </c>
    </row>
    <row r="493" spans="1:34" ht="12.75">
      <c r="A493" s="214">
        <v>5</v>
      </c>
      <c r="B493" s="214"/>
      <c r="C493" s="266"/>
      <c r="D493" s="179"/>
      <c r="E493" s="217"/>
      <c r="F493" s="318"/>
      <c r="G493" s="164" t="s">
        <v>48</v>
      </c>
      <c r="H493" s="93">
        <f>H494</f>
        <v>150000000</v>
      </c>
      <c r="I493" s="93">
        <f t="shared" si="261"/>
        <v>275319992</v>
      </c>
      <c r="J493" s="93">
        <f t="shared" si="261"/>
        <v>275319992</v>
      </c>
      <c r="K493" s="93">
        <f t="shared" si="261"/>
        <v>275319992</v>
      </c>
      <c r="L493" s="93"/>
      <c r="M493" s="93">
        <v>0</v>
      </c>
      <c r="N493" s="212">
        <f>N494</f>
        <v>0</v>
      </c>
      <c r="O493" s="212"/>
      <c r="P493" s="212"/>
      <c r="Q493" s="212"/>
      <c r="R493" s="93"/>
      <c r="S493" s="93">
        <v>0</v>
      </c>
      <c r="T493" s="93"/>
      <c r="U493" s="212">
        <f>U494</f>
        <v>0</v>
      </c>
      <c r="V493" s="212"/>
      <c r="W493" s="212"/>
      <c r="X493" s="212"/>
      <c r="Y493" s="93"/>
      <c r="Z493" s="15">
        <v>0</v>
      </c>
      <c r="AA493" s="214"/>
      <c r="AB493" s="130">
        <f t="shared" si="262"/>
        <v>150000000</v>
      </c>
      <c r="AC493" s="130">
        <f t="shared" si="263"/>
        <v>275319992</v>
      </c>
      <c r="AD493" s="130">
        <f t="shared" si="264"/>
        <v>275319992</v>
      </c>
      <c r="AE493" s="130">
        <f t="shared" si="265"/>
        <v>275319992</v>
      </c>
      <c r="AF493" s="15">
        <v>0</v>
      </c>
      <c r="AG493" s="15">
        <v>0</v>
      </c>
      <c r="AH493" s="603"/>
    </row>
    <row r="494" spans="1:34" ht="12.75">
      <c r="A494" s="482"/>
      <c r="B494" s="158" t="s">
        <v>136</v>
      </c>
      <c r="C494" s="158"/>
      <c r="D494" s="158"/>
      <c r="E494" s="47"/>
      <c r="F494" s="332"/>
      <c r="G494" s="156" t="s">
        <v>137</v>
      </c>
      <c r="H494" s="16">
        <f>H495</f>
        <v>150000000</v>
      </c>
      <c r="I494" s="16">
        <f t="shared" si="261"/>
        <v>275319992</v>
      </c>
      <c r="J494" s="16">
        <f t="shared" si="261"/>
        <v>275319992</v>
      </c>
      <c r="K494" s="16">
        <f t="shared" si="261"/>
        <v>275319992</v>
      </c>
      <c r="L494" s="16"/>
      <c r="M494" s="16">
        <v>0</v>
      </c>
      <c r="N494" s="15">
        <f>N495</f>
        <v>0</v>
      </c>
      <c r="O494" s="15"/>
      <c r="P494" s="15"/>
      <c r="Q494" s="15"/>
      <c r="R494" s="16"/>
      <c r="S494" s="16">
        <v>0</v>
      </c>
      <c r="T494" s="16"/>
      <c r="U494" s="15">
        <f>U495</f>
        <v>0</v>
      </c>
      <c r="V494" s="15"/>
      <c r="W494" s="15"/>
      <c r="X494" s="15"/>
      <c r="Y494" s="16"/>
      <c r="Z494" s="15">
        <v>0</v>
      </c>
      <c r="AA494" s="28"/>
      <c r="AB494" s="131">
        <f t="shared" si="262"/>
        <v>150000000</v>
      </c>
      <c r="AC494" s="131">
        <f t="shared" si="263"/>
        <v>275319992</v>
      </c>
      <c r="AD494" s="131">
        <f t="shared" si="264"/>
        <v>275319992</v>
      </c>
      <c r="AE494" s="131">
        <f t="shared" si="265"/>
        <v>275319992</v>
      </c>
      <c r="AF494" s="15">
        <v>0</v>
      </c>
      <c r="AG494" s="15">
        <v>0</v>
      </c>
      <c r="AH494" s="603"/>
    </row>
    <row r="495" spans="1:34" ht="25.5" customHeight="1">
      <c r="A495" s="483"/>
      <c r="B495" s="482"/>
      <c r="C495" s="158" t="s">
        <v>138</v>
      </c>
      <c r="D495" s="2"/>
      <c r="E495" s="159"/>
      <c r="F495" s="322"/>
      <c r="G495" s="156" t="s">
        <v>139</v>
      </c>
      <c r="H495" s="16">
        <f>H496</f>
        <v>150000000</v>
      </c>
      <c r="I495" s="16">
        <f t="shared" si="261"/>
        <v>275319992</v>
      </c>
      <c r="J495" s="16">
        <f t="shared" si="261"/>
        <v>275319992</v>
      </c>
      <c r="K495" s="16">
        <f t="shared" si="261"/>
        <v>275319992</v>
      </c>
      <c r="L495" s="16"/>
      <c r="M495" s="16">
        <v>0</v>
      </c>
      <c r="N495" s="15">
        <f>N496</f>
        <v>0</v>
      </c>
      <c r="O495" s="15"/>
      <c r="P495" s="15"/>
      <c r="Q495" s="15"/>
      <c r="R495" s="16"/>
      <c r="S495" s="16">
        <v>0</v>
      </c>
      <c r="T495" s="16"/>
      <c r="U495" s="15">
        <f>U496</f>
        <v>0</v>
      </c>
      <c r="V495" s="15"/>
      <c r="W495" s="15"/>
      <c r="X495" s="15"/>
      <c r="Y495" s="16"/>
      <c r="Z495" s="415">
        <v>0</v>
      </c>
      <c r="AA495" s="28"/>
      <c r="AB495" s="131">
        <f t="shared" si="262"/>
        <v>150000000</v>
      </c>
      <c r="AC495" s="131">
        <f t="shared" si="263"/>
        <v>275319992</v>
      </c>
      <c r="AD495" s="131">
        <f t="shared" si="264"/>
        <v>275319992</v>
      </c>
      <c r="AE495" s="131">
        <f t="shared" si="265"/>
        <v>275319992</v>
      </c>
      <c r="AF495" s="415">
        <v>0</v>
      </c>
      <c r="AG495" s="415">
        <v>0</v>
      </c>
      <c r="AH495" s="603"/>
    </row>
    <row r="496" spans="1:34" ht="33.75" customHeight="1">
      <c r="A496" s="483"/>
      <c r="B496" s="483"/>
      <c r="C496" s="553"/>
      <c r="D496" s="158" t="s">
        <v>753</v>
      </c>
      <c r="E496" s="158"/>
      <c r="F496" s="322"/>
      <c r="G496" s="156" t="s">
        <v>754</v>
      </c>
      <c r="H496" s="16">
        <f>H497</f>
        <v>150000000</v>
      </c>
      <c r="I496" s="16">
        <f t="shared" si="261"/>
        <v>275319992</v>
      </c>
      <c r="J496" s="16">
        <f t="shared" si="261"/>
        <v>275319992</v>
      </c>
      <c r="K496" s="16">
        <f t="shared" si="261"/>
        <v>275319992</v>
      </c>
      <c r="L496" s="16"/>
      <c r="M496" s="16"/>
      <c r="N496" s="15">
        <f>N497</f>
        <v>0</v>
      </c>
      <c r="O496" s="15"/>
      <c r="P496" s="15"/>
      <c r="Q496" s="15"/>
      <c r="R496" s="16"/>
      <c r="S496" s="16">
        <v>0</v>
      </c>
      <c r="T496" s="16"/>
      <c r="U496" s="15">
        <f>U497</f>
        <v>0</v>
      </c>
      <c r="V496" s="15"/>
      <c r="W496" s="15"/>
      <c r="X496" s="15"/>
      <c r="Y496" s="16"/>
      <c r="Z496" s="15">
        <v>0</v>
      </c>
      <c r="AA496" s="28"/>
      <c r="AB496" s="131">
        <f t="shared" si="262"/>
        <v>150000000</v>
      </c>
      <c r="AC496" s="131">
        <f t="shared" si="263"/>
        <v>275319992</v>
      </c>
      <c r="AD496" s="131">
        <f t="shared" si="264"/>
        <v>275319992</v>
      </c>
      <c r="AE496" s="131">
        <f t="shared" si="265"/>
        <v>275319992</v>
      </c>
      <c r="AF496" s="15">
        <v>0</v>
      </c>
      <c r="AG496" s="15">
        <v>0</v>
      </c>
      <c r="AH496" s="603"/>
    </row>
    <row r="497" spans="1:34" ht="15" customHeight="1">
      <c r="A497" s="483"/>
      <c r="B497" s="483"/>
      <c r="C497" s="554"/>
      <c r="D497" s="525"/>
      <c r="E497" s="160" t="s">
        <v>762</v>
      </c>
      <c r="F497" s="466" t="s">
        <v>973</v>
      </c>
      <c r="G497" s="488" t="s">
        <v>1045</v>
      </c>
      <c r="H497" s="476">
        <v>150000000</v>
      </c>
      <c r="I497" s="476">
        <v>275319992</v>
      </c>
      <c r="J497" s="476">
        <v>275319992</v>
      </c>
      <c r="K497" s="476">
        <v>275319992</v>
      </c>
      <c r="L497" s="476"/>
      <c r="M497" s="476">
        <v>0</v>
      </c>
      <c r="N497" s="561">
        <v>0</v>
      </c>
      <c r="O497" s="561"/>
      <c r="P497" s="561"/>
      <c r="Q497" s="561"/>
      <c r="R497" s="476"/>
      <c r="S497" s="476">
        <v>0</v>
      </c>
      <c r="T497" s="561"/>
      <c r="U497" s="561">
        <v>0</v>
      </c>
      <c r="V497" s="561"/>
      <c r="W497" s="561"/>
      <c r="X497" s="561"/>
      <c r="Y497" s="476"/>
      <c r="Z497" s="476">
        <v>0</v>
      </c>
      <c r="AA497" s="561"/>
      <c r="AB497" s="547">
        <f t="shared" si="262"/>
        <v>150000000</v>
      </c>
      <c r="AC497" s="547">
        <f t="shared" si="263"/>
        <v>275319992</v>
      </c>
      <c r="AD497" s="547">
        <f t="shared" si="264"/>
        <v>275319992</v>
      </c>
      <c r="AE497" s="547">
        <f t="shared" si="265"/>
        <v>275319992</v>
      </c>
      <c r="AF497" s="490">
        <v>0</v>
      </c>
      <c r="AG497" s="490">
        <v>0</v>
      </c>
      <c r="AH497" s="603"/>
    </row>
    <row r="498" spans="1:34" ht="15" customHeight="1">
      <c r="A498" s="483"/>
      <c r="B498" s="483"/>
      <c r="C498" s="554"/>
      <c r="D498" s="526"/>
      <c r="E498" s="160" t="s">
        <v>763</v>
      </c>
      <c r="F498" s="467"/>
      <c r="G498" s="489"/>
      <c r="H498" s="478"/>
      <c r="I498" s="478"/>
      <c r="J498" s="478"/>
      <c r="K498" s="478"/>
      <c r="L498" s="478"/>
      <c r="M498" s="478"/>
      <c r="N498" s="562"/>
      <c r="O498" s="562"/>
      <c r="P498" s="562"/>
      <c r="Q498" s="562"/>
      <c r="R498" s="478"/>
      <c r="S498" s="478"/>
      <c r="T498" s="562"/>
      <c r="U498" s="562"/>
      <c r="V498" s="562"/>
      <c r="W498" s="562"/>
      <c r="X498" s="562"/>
      <c r="Y498" s="478"/>
      <c r="Z498" s="478"/>
      <c r="AA498" s="562"/>
      <c r="AB498" s="580"/>
      <c r="AC498" s="580"/>
      <c r="AD498" s="580"/>
      <c r="AE498" s="580"/>
      <c r="AF498" s="491"/>
      <c r="AG498" s="491"/>
      <c r="AH498" s="603"/>
    </row>
    <row r="499" spans="1:34" ht="15" customHeight="1">
      <c r="A499" s="483"/>
      <c r="B499" s="483"/>
      <c r="C499" s="554"/>
      <c r="D499" s="526"/>
      <c r="E499" s="160" t="s">
        <v>764</v>
      </c>
      <c r="F499" s="467"/>
      <c r="G499" s="489"/>
      <c r="H499" s="478"/>
      <c r="I499" s="478"/>
      <c r="J499" s="478"/>
      <c r="K499" s="478"/>
      <c r="L499" s="478"/>
      <c r="M499" s="478"/>
      <c r="N499" s="562"/>
      <c r="O499" s="562"/>
      <c r="P499" s="562"/>
      <c r="Q499" s="562"/>
      <c r="R499" s="478"/>
      <c r="S499" s="478"/>
      <c r="T499" s="562"/>
      <c r="U499" s="562"/>
      <c r="V499" s="562"/>
      <c r="W499" s="562"/>
      <c r="X499" s="562"/>
      <c r="Y499" s="478"/>
      <c r="Z499" s="478"/>
      <c r="AA499" s="562"/>
      <c r="AB499" s="580"/>
      <c r="AC499" s="580"/>
      <c r="AD499" s="580"/>
      <c r="AE499" s="580"/>
      <c r="AF499" s="491"/>
      <c r="AG499" s="491"/>
      <c r="AH499" s="603"/>
    </row>
    <row r="500" spans="1:34" ht="15" customHeight="1" thickBot="1">
      <c r="A500" s="483"/>
      <c r="B500" s="483"/>
      <c r="C500" s="554"/>
      <c r="D500" s="526"/>
      <c r="E500" s="263" t="s">
        <v>765</v>
      </c>
      <c r="F500" s="467"/>
      <c r="G500" s="489"/>
      <c r="H500" s="593"/>
      <c r="I500" s="593"/>
      <c r="J500" s="593"/>
      <c r="K500" s="593"/>
      <c r="L500" s="593"/>
      <c r="M500" s="593"/>
      <c r="N500" s="562"/>
      <c r="O500" s="562"/>
      <c r="P500" s="562"/>
      <c r="Q500" s="562"/>
      <c r="R500" s="593"/>
      <c r="S500" s="593"/>
      <c r="T500" s="562"/>
      <c r="U500" s="562"/>
      <c r="V500" s="562"/>
      <c r="W500" s="562"/>
      <c r="X500" s="562"/>
      <c r="Y500" s="593"/>
      <c r="Z500" s="593"/>
      <c r="AA500" s="562"/>
      <c r="AB500" s="580"/>
      <c r="AC500" s="580"/>
      <c r="AD500" s="580"/>
      <c r="AE500" s="580"/>
      <c r="AF500" s="530"/>
      <c r="AG500" s="530"/>
      <c r="AH500" s="604"/>
    </row>
    <row r="501" spans="1:36" ht="13.5" customHeight="1" thickBot="1">
      <c r="A501" s="487" t="s">
        <v>162</v>
      </c>
      <c r="B501" s="487"/>
      <c r="C501" s="487"/>
      <c r="D501" s="487"/>
      <c r="E501" s="487"/>
      <c r="F501" s="487"/>
      <c r="G501" s="487"/>
      <c r="H501" s="236">
        <f>H502</f>
        <v>174000000</v>
      </c>
      <c r="I501" s="236">
        <f aca="true" t="shared" si="266" ref="I501:K505">I502</f>
        <v>290742737</v>
      </c>
      <c r="J501" s="236">
        <f t="shared" si="266"/>
        <v>290742737</v>
      </c>
      <c r="K501" s="236">
        <f t="shared" si="266"/>
        <v>290742737</v>
      </c>
      <c r="L501" s="236"/>
      <c r="M501" s="236">
        <v>0</v>
      </c>
      <c r="N501" s="236">
        <f>N502</f>
        <v>0</v>
      </c>
      <c r="O501" s="236"/>
      <c r="P501" s="236"/>
      <c r="Q501" s="236"/>
      <c r="R501" s="236"/>
      <c r="S501" s="236">
        <v>0</v>
      </c>
      <c r="T501" s="236">
        <f>T502</f>
        <v>0</v>
      </c>
      <c r="U501" s="236">
        <f>U502</f>
        <v>0</v>
      </c>
      <c r="V501" s="236"/>
      <c r="W501" s="236"/>
      <c r="X501" s="236"/>
      <c r="Y501" s="236"/>
      <c r="Z501" s="236">
        <v>0</v>
      </c>
      <c r="AA501" s="267"/>
      <c r="AB501" s="268">
        <f aca="true" t="shared" si="267" ref="AB501:AB512">H501+N501+U501</f>
        <v>174000000</v>
      </c>
      <c r="AC501" s="680">
        <f aca="true" t="shared" si="268" ref="AC501:AC512">I501+O501+V501</f>
        <v>290742737</v>
      </c>
      <c r="AD501" s="680">
        <f aca="true" t="shared" si="269" ref="AD501:AD506">J501+P501+W501</f>
        <v>290742737</v>
      </c>
      <c r="AE501" s="680">
        <f aca="true" t="shared" si="270" ref="AE501:AG506">K501+Q501+X501</f>
        <v>290742737</v>
      </c>
      <c r="AF501" s="268">
        <f t="shared" si="270"/>
        <v>0</v>
      </c>
      <c r="AG501" s="268">
        <f t="shared" si="270"/>
        <v>0</v>
      </c>
      <c r="AH501" s="611">
        <v>1</v>
      </c>
      <c r="AI501" s="418">
        <v>290742737</v>
      </c>
      <c r="AJ501" s="418">
        <v>290742737</v>
      </c>
    </row>
    <row r="502" spans="1:34" ht="13.5" thickBot="1">
      <c r="A502" s="214">
        <v>5</v>
      </c>
      <c r="B502" s="214"/>
      <c r="C502" s="266"/>
      <c r="D502" s="179"/>
      <c r="E502" s="217"/>
      <c r="F502" s="318"/>
      <c r="G502" s="164" t="s">
        <v>48</v>
      </c>
      <c r="H502" s="212">
        <f>H503</f>
        <v>174000000</v>
      </c>
      <c r="I502" s="212">
        <f t="shared" si="266"/>
        <v>290742737</v>
      </c>
      <c r="J502" s="212">
        <f t="shared" si="266"/>
        <v>290742737</v>
      </c>
      <c r="K502" s="212">
        <f t="shared" si="266"/>
        <v>290742737</v>
      </c>
      <c r="L502" s="396"/>
      <c r="M502" s="396">
        <v>0</v>
      </c>
      <c r="N502" s="212">
        <f>N503</f>
        <v>0</v>
      </c>
      <c r="O502" s="212"/>
      <c r="P502" s="212"/>
      <c r="Q502" s="212"/>
      <c r="R502" s="396"/>
      <c r="S502" s="396">
        <v>0</v>
      </c>
      <c r="T502" s="212"/>
      <c r="U502" s="212">
        <f>U503</f>
        <v>0</v>
      </c>
      <c r="V502" s="212"/>
      <c r="W502" s="212"/>
      <c r="X502" s="212"/>
      <c r="Y502" s="396"/>
      <c r="Z502" s="396">
        <v>0</v>
      </c>
      <c r="AA502" s="214"/>
      <c r="AB502" s="130">
        <f t="shared" si="267"/>
        <v>174000000</v>
      </c>
      <c r="AC502" s="130">
        <f t="shared" si="268"/>
        <v>290742737</v>
      </c>
      <c r="AD502" s="130">
        <f t="shared" si="269"/>
        <v>290742737</v>
      </c>
      <c r="AE502" s="130">
        <f t="shared" si="270"/>
        <v>290742737</v>
      </c>
      <c r="AF502" s="130">
        <f t="shared" si="270"/>
        <v>0</v>
      </c>
      <c r="AG502" s="130">
        <f t="shared" si="270"/>
        <v>0</v>
      </c>
      <c r="AH502" s="603"/>
    </row>
    <row r="503" spans="1:37" ht="33.75" customHeight="1" thickBot="1">
      <c r="A503" s="30"/>
      <c r="B503" s="158" t="s">
        <v>136</v>
      </c>
      <c r="C503" s="158"/>
      <c r="D503" s="158"/>
      <c r="E503" s="47"/>
      <c r="F503" s="332"/>
      <c r="G503" s="156" t="s">
        <v>137</v>
      </c>
      <c r="H503" s="15">
        <f>H504</f>
        <v>174000000</v>
      </c>
      <c r="I503" s="15">
        <f t="shared" si="266"/>
        <v>290742737</v>
      </c>
      <c r="J503" s="15">
        <f t="shared" si="266"/>
        <v>290742737</v>
      </c>
      <c r="K503" s="15">
        <f t="shared" si="266"/>
        <v>290742737</v>
      </c>
      <c r="L503" s="15"/>
      <c r="M503" s="15">
        <v>0</v>
      </c>
      <c r="N503" s="15">
        <f>N504</f>
        <v>0</v>
      </c>
      <c r="O503" s="15"/>
      <c r="P503" s="15"/>
      <c r="Q503" s="15"/>
      <c r="R503" s="15"/>
      <c r="S503" s="15">
        <v>0</v>
      </c>
      <c r="T503" s="15"/>
      <c r="U503" s="15">
        <f>U504</f>
        <v>0</v>
      </c>
      <c r="V503" s="15"/>
      <c r="W503" s="15"/>
      <c r="X503" s="15"/>
      <c r="Y503" s="15"/>
      <c r="Z503" s="15">
        <v>0</v>
      </c>
      <c r="AA503" s="28"/>
      <c r="AB503" s="131">
        <f t="shared" si="267"/>
        <v>174000000</v>
      </c>
      <c r="AC503" s="131">
        <f t="shared" si="268"/>
        <v>290742737</v>
      </c>
      <c r="AD503" s="131">
        <f t="shared" si="269"/>
        <v>290742737</v>
      </c>
      <c r="AE503" s="131">
        <f t="shared" si="270"/>
        <v>290742737</v>
      </c>
      <c r="AF503" s="131">
        <f t="shared" si="270"/>
        <v>0</v>
      </c>
      <c r="AG503" s="131">
        <f t="shared" si="270"/>
        <v>0</v>
      </c>
      <c r="AH503" s="603"/>
      <c r="AK503" s="277"/>
    </row>
    <row r="504" spans="1:34" ht="42" customHeight="1">
      <c r="A504" s="32"/>
      <c r="B504" s="28"/>
      <c r="C504" s="158" t="s">
        <v>138</v>
      </c>
      <c r="D504" s="2"/>
      <c r="E504" s="159"/>
      <c r="F504" s="322"/>
      <c r="G504" s="156" t="s">
        <v>139</v>
      </c>
      <c r="H504" s="15">
        <f>H505</f>
        <v>174000000</v>
      </c>
      <c r="I504" s="15">
        <f t="shared" si="266"/>
        <v>290742737</v>
      </c>
      <c r="J504" s="15">
        <f t="shared" si="266"/>
        <v>290742737</v>
      </c>
      <c r="K504" s="15">
        <f t="shared" si="266"/>
        <v>290742737</v>
      </c>
      <c r="L504" s="15"/>
      <c r="M504" s="15">
        <v>0</v>
      </c>
      <c r="N504" s="15">
        <f>N505</f>
        <v>0</v>
      </c>
      <c r="O504" s="15"/>
      <c r="P504" s="15"/>
      <c r="Q504" s="15"/>
      <c r="R504" s="15"/>
      <c r="S504" s="15">
        <v>0</v>
      </c>
      <c r="T504" s="15"/>
      <c r="U504" s="15">
        <f>U505</f>
        <v>0</v>
      </c>
      <c r="V504" s="15"/>
      <c r="W504" s="15"/>
      <c r="X504" s="15"/>
      <c r="Y504" s="15"/>
      <c r="Z504" s="15">
        <v>0</v>
      </c>
      <c r="AA504" s="28"/>
      <c r="AB504" s="131">
        <f t="shared" si="267"/>
        <v>174000000</v>
      </c>
      <c r="AC504" s="131">
        <f t="shared" si="268"/>
        <v>290742737</v>
      </c>
      <c r="AD504" s="131">
        <f t="shared" si="269"/>
        <v>290742737</v>
      </c>
      <c r="AE504" s="131">
        <f t="shared" si="270"/>
        <v>290742737</v>
      </c>
      <c r="AF504" s="131">
        <f t="shared" si="270"/>
        <v>0</v>
      </c>
      <c r="AG504" s="131">
        <f t="shared" si="270"/>
        <v>0</v>
      </c>
      <c r="AH504" s="603"/>
    </row>
    <row r="505" spans="1:34" ht="36" customHeight="1">
      <c r="A505" s="35"/>
      <c r="B505" s="28"/>
      <c r="C505" s="158"/>
      <c r="D505" s="158" t="s">
        <v>732</v>
      </c>
      <c r="E505" s="158"/>
      <c r="F505" s="322"/>
      <c r="G505" s="156" t="s">
        <v>754</v>
      </c>
      <c r="H505" s="15">
        <f>H506</f>
        <v>174000000</v>
      </c>
      <c r="I505" s="15">
        <f t="shared" si="266"/>
        <v>290742737</v>
      </c>
      <c r="J505" s="15">
        <f t="shared" si="266"/>
        <v>290742737</v>
      </c>
      <c r="K505" s="15">
        <f t="shared" si="266"/>
        <v>290742737</v>
      </c>
      <c r="L505" s="15"/>
      <c r="M505" s="15">
        <v>0</v>
      </c>
      <c r="N505" s="15">
        <f>N506</f>
        <v>0</v>
      </c>
      <c r="O505" s="15"/>
      <c r="P505" s="15"/>
      <c r="Q505" s="15"/>
      <c r="R505" s="15"/>
      <c r="S505" s="15">
        <v>0</v>
      </c>
      <c r="T505" s="15"/>
      <c r="U505" s="15">
        <f>U506</f>
        <v>0</v>
      </c>
      <c r="V505" s="15"/>
      <c r="W505" s="15"/>
      <c r="X505" s="15"/>
      <c r="Y505" s="15"/>
      <c r="Z505" s="15">
        <v>0</v>
      </c>
      <c r="AA505" s="28"/>
      <c r="AB505" s="131">
        <f t="shared" si="267"/>
        <v>174000000</v>
      </c>
      <c r="AC505" s="131">
        <f t="shared" si="268"/>
        <v>290742737</v>
      </c>
      <c r="AD505" s="131">
        <f t="shared" si="269"/>
        <v>290742737</v>
      </c>
      <c r="AE505" s="131">
        <f t="shared" si="270"/>
        <v>290742737</v>
      </c>
      <c r="AF505" s="131">
        <f t="shared" si="270"/>
        <v>0</v>
      </c>
      <c r="AG505" s="131">
        <f t="shared" si="270"/>
        <v>0</v>
      </c>
      <c r="AH505" s="603"/>
    </row>
    <row r="506" spans="1:34" ht="37.5" customHeight="1" thickBot="1">
      <c r="A506" s="30"/>
      <c r="B506" s="213"/>
      <c r="C506" s="216"/>
      <c r="D506" s="216"/>
      <c r="E506" s="215" t="s">
        <v>755</v>
      </c>
      <c r="F506" s="330" t="s">
        <v>974</v>
      </c>
      <c r="G506" s="218" t="s">
        <v>756</v>
      </c>
      <c r="H506" s="208">
        <v>174000000</v>
      </c>
      <c r="I506" s="208">
        <v>290742737</v>
      </c>
      <c r="J506" s="208">
        <v>290742737</v>
      </c>
      <c r="K506" s="208">
        <v>290742737</v>
      </c>
      <c r="L506" s="391"/>
      <c r="M506" s="391">
        <v>0</v>
      </c>
      <c r="N506" s="208">
        <v>0</v>
      </c>
      <c r="O506" s="208"/>
      <c r="P506" s="208"/>
      <c r="Q506" s="208"/>
      <c r="R506" s="391"/>
      <c r="S506" s="391">
        <v>0</v>
      </c>
      <c r="T506" s="95"/>
      <c r="U506" s="208">
        <v>0</v>
      </c>
      <c r="V506" s="208"/>
      <c r="W506" s="208"/>
      <c r="X506" s="208"/>
      <c r="Y506" s="391"/>
      <c r="Z506" s="391">
        <v>0</v>
      </c>
      <c r="AA506" s="232"/>
      <c r="AB506" s="138">
        <f t="shared" si="267"/>
        <v>174000000</v>
      </c>
      <c r="AC506" s="138">
        <f t="shared" si="268"/>
        <v>290742737</v>
      </c>
      <c r="AD506" s="138">
        <f t="shared" si="269"/>
        <v>290742737</v>
      </c>
      <c r="AE506" s="138">
        <f t="shared" si="270"/>
        <v>290742737</v>
      </c>
      <c r="AF506" s="138">
        <f t="shared" si="270"/>
        <v>0</v>
      </c>
      <c r="AG506" s="138">
        <f t="shared" si="270"/>
        <v>0</v>
      </c>
      <c r="AH506" s="603"/>
    </row>
    <row r="507" spans="1:38" ht="13.5" customHeight="1" thickBot="1">
      <c r="A507" s="556" t="s">
        <v>151</v>
      </c>
      <c r="B507" s="556"/>
      <c r="C507" s="556"/>
      <c r="D507" s="556"/>
      <c r="E507" s="556"/>
      <c r="F507" s="556"/>
      <c r="G507" s="556"/>
      <c r="H507" s="261">
        <f aca="true" t="shared" si="271" ref="H507:S508">H508</f>
        <v>250000000</v>
      </c>
      <c r="I507" s="261">
        <f t="shared" si="271"/>
        <v>1835476522</v>
      </c>
      <c r="J507" s="261">
        <f t="shared" si="271"/>
        <v>1818144260</v>
      </c>
      <c r="K507" s="261">
        <f t="shared" si="271"/>
        <v>1818144260</v>
      </c>
      <c r="L507" s="261">
        <f>J507-K507</f>
        <v>0</v>
      </c>
      <c r="M507" s="261">
        <v>0</v>
      </c>
      <c r="N507" s="261">
        <f t="shared" si="271"/>
        <v>22947824509</v>
      </c>
      <c r="O507" s="261">
        <f t="shared" si="271"/>
        <v>29995389493.910004</v>
      </c>
      <c r="P507" s="261">
        <f t="shared" si="271"/>
        <v>24389995733.85</v>
      </c>
      <c r="Q507" s="261">
        <f t="shared" si="271"/>
        <v>24348776955.85</v>
      </c>
      <c r="R507" s="261">
        <f aca="true" t="shared" si="272" ref="R507:R512">P507-Q507</f>
        <v>41218778</v>
      </c>
      <c r="S507" s="261">
        <f t="shared" si="271"/>
        <v>35584496</v>
      </c>
      <c r="T507" s="261"/>
      <c r="U507" s="261">
        <f aca="true" t="shared" si="273" ref="U507:X508">U508</f>
        <v>16391072048</v>
      </c>
      <c r="V507" s="261">
        <f t="shared" si="273"/>
        <v>20521847036.32</v>
      </c>
      <c r="W507" s="261">
        <f t="shared" si="273"/>
        <v>18872950619.51</v>
      </c>
      <c r="X507" s="261">
        <f t="shared" si="273"/>
        <v>18120658486.51</v>
      </c>
      <c r="Y507" s="261">
        <f>W507-X507</f>
        <v>752292133</v>
      </c>
      <c r="Z507" s="261">
        <v>0</v>
      </c>
      <c r="AA507" s="254"/>
      <c r="AB507" s="261">
        <f t="shared" si="267"/>
        <v>39588896557</v>
      </c>
      <c r="AC507" s="682">
        <f t="shared" si="268"/>
        <v>52352713052.23</v>
      </c>
      <c r="AD507" s="682">
        <f aca="true" t="shared" si="274" ref="AD507:AG512">J507+P507+W507</f>
        <v>45081090613.36</v>
      </c>
      <c r="AE507" s="683">
        <f t="shared" si="274"/>
        <v>44287579702.36</v>
      </c>
      <c r="AF507" s="346">
        <f t="shared" si="274"/>
        <v>793510911</v>
      </c>
      <c r="AG507" s="346">
        <f t="shared" si="274"/>
        <v>35584496</v>
      </c>
      <c r="AH507" s="479">
        <v>23</v>
      </c>
      <c r="AI507" s="419">
        <v>50903432566.23</v>
      </c>
      <c r="AJ507" s="419">
        <v>43631810127.36</v>
      </c>
      <c r="AK507" s="13">
        <f>+AI507-AC507</f>
        <v>-1449280486</v>
      </c>
      <c r="AL507" s="13">
        <f>+AJ507-AD507</f>
        <v>-1449280486</v>
      </c>
    </row>
    <row r="508" spans="1:34" ht="22.5" customHeight="1">
      <c r="A508" s="373">
        <v>1</v>
      </c>
      <c r="B508" s="373"/>
      <c r="C508" s="264"/>
      <c r="D508" s="234"/>
      <c r="E508" s="367"/>
      <c r="F508" s="367"/>
      <c r="G508" s="196" t="s">
        <v>1</v>
      </c>
      <c r="H508" s="362">
        <f t="shared" si="271"/>
        <v>250000000</v>
      </c>
      <c r="I508" s="362">
        <f t="shared" si="271"/>
        <v>1835476522</v>
      </c>
      <c r="J508" s="362">
        <f t="shared" si="271"/>
        <v>1818144260</v>
      </c>
      <c r="K508" s="362">
        <f t="shared" si="271"/>
        <v>1818144260</v>
      </c>
      <c r="L508" s="402">
        <f>J508-K508</f>
        <v>0</v>
      </c>
      <c r="M508" s="402">
        <v>0</v>
      </c>
      <c r="N508" s="362">
        <f t="shared" si="271"/>
        <v>22947824509</v>
      </c>
      <c r="O508" s="362">
        <f t="shared" si="271"/>
        <v>29995389493.910004</v>
      </c>
      <c r="P508" s="362">
        <f t="shared" si="271"/>
        <v>24389995733.85</v>
      </c>
      <c r="Q508" s="362">
        <f t="shared" si="271"/>
        <v>24348776955.85</v>
      </c>
      <c r="R508" s="402">
        <f t="shared" si="272"/>
        <v>41218778</v>
      </c>
      <c r="S508" s="402">
        <f t="shared" si="271"/>
        <v>35584496</v>
      </c>
      <c r="T508" s="59"/>
      <c r="U508" s="59">
        <f t="shared" si="273"/>
        <v>16391072048</v>
      </c>
      <c r="V508" s="59">
        <f t="shared" si="273"/>
        <v>20521847036.32</v>
      </c>
      <c r="W508" s="59">
        <f t="shared" si="273"/>
        <v>18872950619.51</v>
      </c>
      <c r="X508" s="59">
        <f t="shared" si="273"/>
        <v>18120658486.51</v>
      </c>
      <c r="Y508" s="402">
        <f>W508-X508</f>
        <v>752292133</v>
      </c>
      <c r="Z508" s="402"/>
      <c r="AA508" s="265"/>
      <c r="AB508" s="197">
        <f t="shared" si="267"/>
        <v>39588896557</v>
      </c>
      <c r="AC508" s="197">
        <f t="shared" si="268"/>
        <v>52352713052.23</v>
      </c>
      <c r="AD508" s="197">
        <f t="shared" si="274"/>
        <v>45081090613.36</v>
      </c>
      <c r="AE508" s="140">
        <f t="shared" si="274"/>
        <v>44287579702.36</v>
      </c>
      <c r="AF508" s="406">
        <f t="shared" si="274"/>
        <v>793510911</v>
      </c>
      <c r="AG508" s="406">
        <f t="shared" si="274"/>
        <v>35584496</v>
      </c>
      <c r="AH508" s="480"/>
    </row>
    <row r="509" spans="1:34" ht="31.5" customHeight="1">
      <c r="A509" s="482"/>
      <c r="B509" s="191" t="s">
        <v>54</v>
      </c>
      <c r="C509" s="191"/>
      <c r="D509" s="191"/>
      <c r="E509" s="47"/>
      <c r="F509" s="332"/>
      <c r="G509" s="192" t="s">
        <v>55</v>
      </c>
      <c r="H509" s="371">
        <f aca="true" t="shared" si="275" ref="H509:Q509">H510+H530+H555+H561</f>
        <v>250000000</v>
      </c>
      <c r="I509" s="371">
        <f t="shared" si="275"/>
        <v>1835476522</v>
      </c>
      <c r="J509" s="371">
        <f t="shared" si="275"/>
        <v>1818144260</v>
      </c>
      <c r="K509" s="371">
        <f t="shared" si="275"/>
        <v>1818144260</v>
      </c>
      <c r="L509" s="400"/>
      <c r="M509" s="400">
        <v>0</v>
      </c>
      <c r="N509" s="371">
        <f t="shared" si="275"/>
        <v>22947824509</v>
      </c>
      <c r="O509" s="371">
        <f t="shared" si="275"/>
        <v>29995389493.910004</v>
      </c>
      <c r="P509" s="371">
        <f t="shared" si="275"/>
        <v>24389995733.85</v>
      </c>
      <c r="Q509" s="371">
        <f t="shared" si="275"/>
        <v>24348776955.85</v>
      </c>
      <c r="R509" s="400">
        <f t="shared" si="272"/>
        <v>41218778</v>
      </c>
      <c r="S509" s="400">
        <f>S510+S530+S555+S561</f>
        <v>35584496</v>
      </c>
      <c r="T509" s="11"/>
      <c r="U509" s="11">
        <f>U510+U530+U555+U561</f>
        <v>16391072048</v>
      </c>
      <c r="V509" s="11">
        <f>V510+V530+V555+V561</f>
        <v>20521847036.32</v>
      </c>
      <c r="W509" s="11">
        <f>W510+W530+W555+W561</f>
        <v>18872950619.51</v>
      </c>
      <c r="X509" s="11">
        <f>X510+X530+X555+X561</f>
        <v>18120658486.51</v>
      </c>
      <c r="Y509" s="400">
        <f>W509-X509</f>
        <v>752292133</v>
      </c>
      <c r="Z509" s="400">
        <v>0</v>
      </c>
      <c r="AA509" s="11">
        <v>0</v>
      </c>
      <c r="AB509" s="193">
        <f t="shared" si="267"/>
        <v>39588896557</v>
      </c>
      <c r="AC509" s="193">
        <f t="shared" si="268"/>
        <v>52352713052.23</v>
      </c>
      <c r="AD509" s="193">
        <f t="shared" si="274"/>
        <v>45081090613.36</v>
      </c>
      <c r="AE509" s="139">
        <f t="shared" si="274"/>
        <v>44287579702.36</v>
      </c>
      <c r="AF509" s="407">
        <f t="shared" si="274"/>
        <v>793510911</v>
      </c>
      <c r="AG509" s="407">
        <f t="shared" si="274"/>
        <v>35584496</v>
      </c>
      <c r="AH509" s="480"/>
    </row>
    <row r="510" spans="1:35" ht="39" customHeight="1">
      <c r="A510" s="483"/>
      <c r="B510" s="482"/>
      <c r="C510" s="191" t="s">
        <v>145</v>
      </c>
      <c r="D510" s="2"/>
      <c r="E510" s="194"/>
      <c r="F510" s="191"/>
      <c r="G510" s="192" t="s">
        <v>146</v>
      </c>
      <c r="H510" s="371">
        <f aca="true" t="shared" si="276" ref="H510:Q510">H511+H514+H519+H524+H526+H528</f>
        <v>50000000</v>
      </c>
      <c r="I510" s="371">
        <f t="shared" si="276"/>
        <v>598126663</v>
      </c>
      <c r="J510" s="371">
        <f t="shared" si="276"/>
        <v>598126663</v>
      </c>
      <c r="K510" s="371">
        <f t="shared" si="276"/>
        <v>598126663</v>
      </c>
      <c r="L510" s="400"/>
      <c r="M510" s="400">
        <v>0</v>
      </c>
      <c r="N510" s="11">
        <f t="shared" si="276"/>
        <v>17268470300.739998</v>
      </c>
      <c r="O510" s="11">
        <f t="shared" si="276"/>
        <v>23360980489.610004</v>
      </c>
      <c r="P510" s="11">
        <f t="shared" si="276"/>
        <v>18730422557</v>
      </c>
      <c r="Q510" s="11">
        <f t="shared" si="276"/>
        <v>18689203779</v>
      </c>
      <c r="R510" s="400">
        <f t="shared" si="272"/>
        <v>41218778</v>
      </c>
      <c r="S510" s="11">
        <f>S511+S514+S519+S524+S526+S528</f>
        <v>35584496</v>
      </c>
      <c r="T510" s="371"/>
      <c r="U510" s="371">
        <f>U511+U514+U519+U524+U526+U528</f>
        <v>13654585146</v>
      </c>
      <c r="V510" s="371">
        <f>V511+V514+V519+V524+V526+V528</f>
        <v>15786292487.279999</v>
      </c>
      <c r="W510" s="371">
        <f>W511+W514+W519+W524+W526+W528</f>
        <v>14297335691.21</v>
      </c>
      <c r="X510" s="371">
        <f>X511+X514+X519+X524+X526+X528</f>
        <v>13591603558.21</v>
      </c>
      <c r="Y510" s="400">
        <f>W510-X510</f>
        <v>705732133</v>
      </c>
      <c r="Z510" s="400"/>
      <c r="AA510" s="371">
        <v>0</v>
      </c>
      <c r="AB510" s="193">
        <f t="shared" si="267"/>
        <v>30973055446.739998</v>
      </c>
      <c r="AC510" s="193">
        <f t="shared" si="268"/>
        <v>39745399639.89</v>
      </c>
      <c r="AD510" s="193">
        <f t="shared" si="274"/>
        <v>33625884911.21</v>
      </c>
      <c r="AE510" s="139">
        <f t="shared" si="274"/>
        <v>32878934000.21</v>
      </c>
      <c r="AF510" s="407">
        <f t="shared" si="274"/>
        <v>746950911</v>
      </c>
      <c r="AG510" s="407">
        <f t="shared" si="274"/>
        <v>35584496</v>
      </c>
      <c r="AH510" s="480"/>
      <c r="AI510" s="354"/>
    </row>
    <row r="511" spans="1:34" ht="42" customHeight="1">
      <c r="A511" s="483"/>
      <c r="B511" s="483"/>
      <c r="C511" s="436"/>
      <c r="D511" s="191" t="s">
        <v>766</v>
      </c>
      <c r="E511" s="191"/>
      <c r="F511" s="191"/>
      <c r="G511" s="192" t="s">
        <v>767</v>
      </c>
      <c r="H511" s="371">
        <f>H512</f>
        <v>0</v>
      </c>
      <c r="I511" s="371"/>
      <c r="J511" s="371"/>
      <c r="K511" s="371"/>
      <c r="L511" s="400"/>
      <c r="M511" s="400">
        <v>0</v>
      </c>
      <c r="N511" s="11">
        <f>N512</f>
        <v>14635250568.74</v>
      </c>
      <c r="O511" s="11">
        <f>O512</f>
        <v>18061169095.550003</v>
      </c>
      <c r="P511" s="11">
        <f>P512</f>
        <v>13810889907</v>
      </c>
      <c r="Q511" s="11">
        <f>Q512</f>
        <v>13810889907</v>
      </c>
      <c r="R511" s="400">
        <f t="shared" si="272"/>
        <v>0</v>
      </c>
      <c r="S511" s="11">
        <f>S512</f>
        <v>0</v>
      </c>
      <c r="T511" s="371"/>
      <c r="U511" s="371">
        <f>U512</f>
        <v>0</v>
      </c>
      <c r="V511" s="371">
        <f>V512</f>
        <v>295919.53</v>
      </c>
      <c r="W511" s="371">
        <f>W512</f>
        <v>0</v>
      </c>
      <c r="X511" s="371">
        <f>X512</f>
        <v>0</v>
      </c>
      <c r="Y511" s="400"/>
      <c r="Z511" s="400">
        <v>0</v>
      </c>
      <c r="AA511" s="57"/>
      <c r="AB511" s="193">
        <f t="shared" si="267"/>
        <v>14635250568.74</v>
      </c>
      <c r="AC511" s="193">
        <f t="shared" si="268"/>
        <v>18061465015.08</v>
      </c>
      <c r="AD511" s="193">
        <f t="shared" si="274"/>
        <v>13810889907</v>
      </c>
      <c r="AE511" s="139">
        <f t="shared" si="274"/>
        <v>13810889907</v>
      </c>
      <c r="AF511" s="407">
        <f t="shared" si="274"/>
        <v>0</v>
      </c>
      <c r="AG511" s="407">
        <f t="shared" si="274"/>
        <v>0</v>
      </c>
      <c r="AH511" s="480"/>
    </row>
    <row r="512" spans="1:34" ht="18" customHeight="1">
      <c r="A512" s="483"/>
      <c r="B512" s="483"/>
      <c r="C512" s="437"/>
      <c r="D512" s="472"/>
      <c r="E512" s="77" t="s">
        <v>768</v>
      </c>
      <c r="F512" s="436" t="s">
        <v>975</v>
      </c>
      <c r="G512" s="469" t="s">
        <v>769</v>
      </c>
      <c r="H512" s="429">
        <v>0</v>
      </c>
      <c r="I512" s="429"/>
      <c r="J512" s="429"/>
      <c r="K512" s="429"/>
      <c r="L512" s="429"/>
      <c r="M512" s="429">
        <v>0</v>
      </c>
      <c r="N512" s="429">
        <v>14635250568.74</v>
      </c>
      <c r="O512" s="429">
        <v>18061169095.550003</v>
      </c>
      <c r="P512" s="429">
        <v>13810889907</v>
      </c>
      <c r="Q512" s="429">
        <v>13810889907</v>
      </c>
      <c r="R512" s="429">
        <f t="shared" si="272"/>
        <v>0</v>
      </c>
      <c r="S512" s="429">
        <v>0</v>
      </c>
      <c r="T512" s="429" t="s">
        <v>1096</v>
      </c>
      <c r="U512" s="429">
        <v>0</v>
      </c>
      <c r="V512" s="429">
        <v>295919.53</v>
      </c>
      <c r="W512" s="429">
        <v>0</v>
      </c>
      <c r="X512" s="429">
        <v>0</v>
      </c>
      <c r="Y512" s="429"/>
      <c r="Z512" s="429">
        <v>0</v>
      </c>
      <c r="AA512" s="595" t="s">
        <v>1057</v>
      </c>
      <c r="AB512" s="431">
        <f t="shared" si="267"/>
        <v>14635250568.74</v>
      </c>
      <c r="AC512" s="431">
        <f t="shared" si="268"/>
        <v>18061465015.08</v>
      </c>
      <c r="AD512" s="431">
        <f t="shared" si="274"/>
        <v>13810889907</v>
      </c>
      <c r="AE512" s="684">
        <f t="shared" si="274"/>
        <v>13810889907</v>
      </c>
      <c r="AF512" s="633">
        <f t="shared" si="274"/>
        <v>0</v>
      </c>
      <c r="AG512" s="633">
        <f t="shared" si="274"/>
        <v>0</v>
      </c>
      <c r="AH512" s="480"/>
    </row>
    <row r="513" spans="1:37" ht="21" customHeight="1">
      <c r="A513" s="483"/>
      <c r="B513" s="483"/>
      <c r="C513" s="437"/>
      <c r="D513" s="474"/>
      <c r="E513" s="195" t="s">
        <v>770</v>
      </c>
      <c r="F513" s="438"/>
      <c r="G513" s="471"/>
      <c r="H513" s="430"/>
      <c r="I513" s="430"/>
      <c r="J513" s="430"/>
      <c r="K513" s="430"/>
      <c r="L513" s="430"/>
      <c r="M513" s="430"/>
      <c r="N513" s="430"/>
      <c r="O513" s="430"/>
      <c r="P513" s="430"/>
      <c r="Q513" s="430"/>
      <c r="R513" s="430"/>
      <c r="S513" s="430"/>
      <c r="T513" s="430"/>
      <c r="U513" s="430"/>
      <c r="V513" s="430"/>
      <c r="W513" s="430"/>
      <c r="X513" s="430"/>
      <c r="Y513" s="430"/>
      <c r="Z513" s="430"/>
      <c r="AA513" s="596"/>
      <c r="AB513" s="485"/>
      <c r="AC513" s="485"/>
      <c r="AD513" s="485"/>
      <c r="AE513" s="685"/>
      <c r="AF513" s="634"/>
      <c r="AG513" s="634"/>
      <c r="AH513" s="480"/>
      <c r="AI513" s="355"/>
      <c r="AJ513" s="91"/>
      <c r="AK513" s="13"/>
    </row>
    <row r="514" spans="1:35" ht="56.25" customHeight="1">
      <c r="A514" s="483"/>
      <c r="B514" s="483"/>
      <c r="C514" s="437"/>
      <c r="D514" s="356" t="s">
        <v>771</v>
      </c>
      <c r="E514" s="194"/>
      <c r="F514" s="191"/>
      <c r="G514" s="192" t="s">
        <v>772</v>
      </c>
      <c r="H514" s="371">
        <f>H515</f>
        <v>0</v>
      </c>
      <c r="I514" s="371"/>
      <c r="J514" s="371"/>
      <c r="K514" s="371"/>
      <c r="L514" s="400"/>
      <c r="M514" s="400">
        <v>0</v>
      </c>
      <c r="N514" s="11">
        <f>N515</f>
        <v>2153219732</v>
      </c>
      <c r="O514" s="11">
        <f>O515</f>
        <v>4590248001.76</v>
      </c>
      <c r="P514" s="11">
        <f>P515</f>
        <v>4219552983</v>
      </c>
      <c r="Q514" s="11">
        <f>Q515</f>
        <v>4178334205</v>
      </c>
      <c r="R514" s="400">
        <f>P514-Q514</f>
        <v>41218778</v>
      </c>
      <c r="S514" s="11">
        <f>S515</f>
        <v>35584496</v>
      </c>
      <c r="T514" s="371"/>
      <c r="U514" s="371">
        <f>SUM(U515:U518)</f>
        <v>13654585146</v>
      </c>
      <c r="V514" s="371">
        <f>SUM(V515:V518)</f>
        <v>15393776812.749998</v>
      </c>
      <c r="W514" s="371">
        <f>SUM(W515:W518)</f>
        <v>13905115936.21</v>
      </c>
      <c r="X514" s="371">
        <f>SUM(X515:X518)</f>
        <v>13199383803.21</v>
      </c>
      <c r="Y514" s="400">
        <f>W514-X514</f>
        <v>705732133</v>
      </c>
      <c r="Z514" s="400">
        <v>0</v>
      </c>
      <c r="AA514" s="58"/>
      <c r="AB514" s="193">
        <f aca="true" t="shared" si="277" ref="AB514:AG514">H514+N514+U514</f>
        <v>15807804878</v>
      </c>
      <c r="AC514" s="193">
        <f t="shared" si="277"/>
        <v>19984024814.51</v>
      </c>
      <c r="AD514" s="193">
        <f t="shared" si="277"/>
        <v>18124668919.21</v>
      </c>
      <c r="AE514" s="139">
        <f t="shared" si="277"/>
        <v>17377718008.21</v>
      </c>
      <c r="AF514" s="407">
        <f t="shared" si="277"/>
        <v>746950911</v>
      </c>
      <c r="AG514" s="407">
        <f t="shared" si="277"/>
        <v>35584496</v>
      </c>
      <c r="AH514" s="480"/>
      <c r="AI514" s="355"/>
    </row>
    <row r="515" spans="1:34" ht="12.75" customHeight="1">
      <c r="A515" s="483"/>
      <c r="B515" s="483"/>
      <c r="C515" s="437"/>
      <c r="D515" s="472"/>
      <c r="E515" s="195" t="s">
        <v>773</v>
      </c>
      <c r="F515" s="436" t="s">
        <v>976</v>
      </c>
      <c r="G515" s="469" t="s">
        <v>774</v>
      </c>
      <c r="H515" s="429">
        <v>0</v>
      </c>
      <c r="I515" s="429"/>
      <c r="J515" s="429"/>
      <c r="K515" s="429"/>
      <c r="L515" s="429"/>
      <c r="M515" s="429">
        <v>0</v>
      </c>
      <c r="N515" s="429">
        <v>2153219732</v>
      </c>
      <c r="O515" s="429">
        <v>4590248001.76</v>
      </c>
      <c r="P515" s="429">
        <v>4219552983</v>
      </c>
      <c r="Q515" s="429">
        <v>4178334205</v>
      </c>
      <c r="R515" s="429">
        <f>P515-Q515</f>
        <v>41218778</v>
      </c>
      <c r="S515" s="429">
        <v>35584496</v>
      </c>
      <c r="T515" s="429" t="s">
        <v>853</v>
      </c>
      <c r="U515" s="108">
        <f>9563390263</f>
        <v>9563390263</v>
      </c>
      <c r="V515" s="108">
        <f>4905803822.53+1387060731</f>
        <v>6292864553.53</v>
      </c>
      <c r="W515" s="108">
        <f>4638822212.21+1387060731</f>
        <v>6025882943.21</v>
      </c>
      <c r="X515" s="108">
        <f>3933090079.21+1387060731</f>
        <v>5320150810.21</v>
      </c>
      <c r="Y515" s="429">
        <f>W515-X515</f>
        <v>705732133</v>
      </c>
      <c r="Z515" s="429"/>
      <c r="AA515" s="375" t="s">
        <v>851</v>
      </c>
      <c r="AB515" s="431">
        <f aca="true" t="shared" si="278" ref="AB515:AG515">H515+N515+U515+U516+U517+U518</f>
        <v>15807804878</v>
      </c>
      <c r="AC515" s="431">
        <f t="shared" si="278"/>
        <v>19984024814.510002</v>
      </c>
      <c r="AD515" s="431">
        <f t="shared" si="278"/>
        <v>18124668919.21</v>
      </c>
      <c r="AE515" s="431">
        <f t="shared" si="278"/>
        <v>17377718008.21</v>
      </c>
      <c r="AF515" s="635">
        <f t="shared" si="278"/>
        <v>746950911</v>
      </c>
      <c r="AG515" s="635">
        <f t="shared" si="278"/>
        <v>35584496</v>
      </c>
      <c r="AH515" s="480"/>
    </row>
    <row r="516" spans="1:37" ht="13.5" customHeight="1">
      <c r="A516" s="483"/>
      <c r="B516" s="483"/>
      <c r="C516" s="437"/>
      <c r="D516" s="473"/>
      <c r="E516" s="195" t="s">
        <v>775</v>
      </c>
      <c r="F516" s="437"/>
      <c r="G516" s="470"/>
      <c r="H516" s="435"/>
      <c r="I516" s="435"/>
      <c r="J516" s="435"/>
      <c r="K516" s="435"/>
      <c r="L516" s="435"/>
      <c r="M516" s="435"/>
      <c r="N516" s="435"/>
      <c r="O516" s="435"/>
      <c r="P516" s="435"/>
      <c r="Q516" s="435"/>
      <c r="R516" s="435"/>
      <c r="S516" s="435"/>
      <c r="T516" s="435"/>
      <c r="U516" s="100">
        <v>4091194883</v>
      </c>
      <c r="V516" s="100">
        <v>4240932615</v>
      </c>
      <c r="W516" s="100">
        <v>4240932615</v>
      </c>
      <c r="X516" s="100">
        <v>4240932615</v>
      </c>
      <c r="Y516" s="435">
        <f>W516-X516</f>
        <v>0</v>
      </c>
      <c r="Z516" s="435"/>
      <c r="AA516" s="368" t="s">
        <v>852</v>
      </c>
      <c r="AB516" s="484"/>
      <c r="AC516" s="484"/>
      <c r="AD516" s="484"/>
      <c r="AE516" s="484"/>
      <c r="AF516" s="636"/>
      <c r="AG516" s="636"/>
      <c r="AH516" s="480"/>
      <c r="AJ516" s="91"/>
      <c r="AK516" s="13"/>
    </row>
    <row r="517" spans="1:37" ht="13.5" customHeight="1">
      <c r="A517" s="483"/>
      <c r="B517" s="483"/>
      <c r="C517" s="437"/>
      <c r="D517" s="473"/>
      <c r="E517" s="380"/>
      <c r="F517" s="437"/>
      <c r="G517" s="470"/>
      <c r="H517" s="435"/>
      <c r="I517" s="435"/>
      <c r="J517" s="435"/>
      <c r="K517" s="435"/>
      <c r="L517" s="435"/>
      <c r="M517" s="435"/>
      <c r="N517" s="435"/>
      <c r="O517" s="435"/>
      <c r="P517" s="435"/>
      <c r="Q517" s="435"/>
      <c r="R517" s="435"/>
      <c r="S517" s="435"/>
      <c r="T517" s="435"/>
      <c r="U517" s="358">
        <v>0</v>
      </c>
      <c r="V517" s="358">
        <f>67769293.83+1616452872.39</f>
        <v>1684222166.22</v>
      </c>
      <c r="W517" s="358">
        <v>462542900</v>
      </c>
      <c r="X517" s="358">
        <v>462542900</v>
      </c>
      <c r="Y517" s="435">
        <f>W517-X517</f>
        <v>0</v>
      </c>
      <c r="Z517" s="435"/>
      <c r="AA517" s="368" t="s">
        <v>1057</v>
      </c>
      <c r="AB517" s="484"/>
      <c r="AC517" s="484"/>
      <c r="AD517" s="484"/>
      <c r="AE517" s="484"/>
      <c r="AF517" s="636"/>
      <c r="AG517" s="636"/>
      <c r="AH517" s="480"/>
      <c r="AJ517" s="91"/>
      <c r="AK517" s="13"/>
    </row>
    <row r="518" spans="1:34" ht="15" customHeight="1">
      <c r="A518" s="483"/>
      <c r="B518" s="483"/>
      <c r="C518" s="437"/>
      <c r="D518" s="474"/>
      <c r="E518" s="366" t="s">
        <v>776</v>
      </c>
      <c r="F518" s="438"/>
      <c r="G518" s="471"/>
      <c r="H518" s="430"/>
      <c r="I518" s="430"/>
      <c r="J518" s="430"/>
      <c r="K518" s="430"/>
      <c r="L518" s="430"/>
      <c r="M518" s="430"/>
      <c r="N518" s="430"/>
      <c r="O518" s="430"/>
      <c r="P518" s="430"/>
      <c r="Q518" s="430"/>
      <c r="R518" s="430"/>
      <c r="S518" s="430"/>
      <c r="T518" s="430"/>
      <c r="U518" s="358">
        <v>0</v>
      </c>
      <c r="V518" s="358">
        <v>3175757478</v>
      </c>
      <c r="W518" s="358">
        <v>3175757478</v>
      </c>
      <c r="X518" s="358">
        <v>3175757478</v>
      </c>
      <c r="Y518" s="430">
        <f>W518-X518</f>
        <v>0</v>
      </c>
      <c r="Z518" s="430"/>
      <c r="AA518" s="368" t="s">
        <v>1097</v>
      </c>
      <c r="AB518" s="485"/>
      <c r="AC518" s="485"/>
      <c r="AD518" s="485"/>
      <c r="AE518" s="485"/>
      <c r="AF518" s="637"/>
      <c r="AG518" s="637"/>
      <c r="AH518" s="480"/>
    </row>
    <row r="519" spans="1:34" ht="79.5" customHeight="1">
      <c r="A519" s="483"/>
      <c r="B519" s="483"/>
      <c r="C519" s="437"/>
      <c r="D519" s="191" t="s">
        <v>777</v>
      </c>
      <c r="E519" s="191"/>
      <c r="F519" s="367"/>
      <c r="G519" s="196" t="s">
        <v>778</v>
      </c>
      <c r="H519" s="362">
        <f aca="true" t="shared" si="279" ref="H519:Q519">H520</f>
        <v>20000000</v>
      </c>
      <c r="I519" s="362">
        <f t="shared" si="279"/>
        <v>535926663</v>
      </c>
      <c r="J519" s="362">
        <f t="shared" si="279"/>
        <v>535926663</v>
      </c>
      <c r="K519" s="362">
        <f t="shared" si="279"/>
        <v>535926663</v>
      </c>
      <c r="L519" s="402"/>
      <c r="M519" s="402">
        <v>0</v>
      </c>
      <c r="N519" s="59">
        <f t="shared" si="279"/>
        <v>130000000</v>
      </c>
      <c r="O519" s="59">
        <f t="shared" si="279"/>
        <v>374063392.3</v>
      </c>
      <c r="P519" s="59">
        <f t="shared" si="279"/>
        <v>364479667</v>
      </c>
      <c r="Q519" s="59">
        <f t="shared" si="279"/>
        <v>364479667</v>
      </c>
      <c r="R519" s="402">
        <f>P519-Q519</f>
        <v>0</v>
      </c>
      <c r="S519" s="402">
        <v>0</v>
      </c>
      <c r="T519" s="362"/>
      <c r="U519" s="371">
        <f>U520</f>
        <v>0</v>
      </c>
      <c r="V519" s="362"/>
      <c r="W519" s="362"/>
      <c r="X519" s="362"/>
      <c r="Y519" s="402"/>
      <c r="Z519" s="402">
        <v>0</v>
      </c>
      <c r="AA519" s="60"/>
      <c r="AB519" s="193">
        <f aca="true" t="shared" si="280" ref="AB519:AG520">H519+N519+U519</f>
        <v>150000000</v>
      </c>
      <c r="AC519" s="193">
        <f t="shared" si="280"/>
        <v>909990055.3</v>
      </c>
      <c r="AD519" s="193">
        <f t="shared" si="280"/>
        <v>900406330</v>
      </c>
      <c r="AE519" s="139">
        <f t="shared" si="280"/>
        <v>900406330</v>
      </c>
      <c r="AF519" s="407">
        <f t="shared" si="280"/>
        <v>0</v>
      </c>
      <c r="AG519" s="407">
        <f t="shared" si="280"/>
        <v>0</v>
      </c>
      <c r="AH519" s="480"/>
    </row>
    <row r="520" spans="1:34" ht="14.25" customHeight="1">
      <c r="A520" s="483"/>
      <c r="B520" s="483"/>
      <c r="C520" s="437"/>
      <c r="D520" s="436"/>
      <c r="E520" s="191" t="s">
        <v>779</v>
      </c>
      <c r="F520" s="466" t="s">
        <v>977</v>
      </c>
      <c r="G520" s="469" t="s">
        <v>780</v>
      </c>
      <c r="H520" s="443">
        <v>20000000</v>
      </c>
      <c r="I520" s="443">
        <f>520126663+15800000</f>
        <v>535926663</v>
      </c>
      <c r="J520" s="443">
        <f>520126663+15800000</f>
        <v>535926663</v>
      </c>
      <c r="K520" s="443">
        <f>520126663+15800000</f>
        <v>535926663</v>
      </c>
      <c r="L520" s="443"/>
      <c r="M520" s="443">
        <v>0</v>
      </c>
      <c r="N520" s="443">
        <v>130000000</v>
      </c>
      <c r="O520" s="443">
        <v>374063392.3</v>
      </c>
      <c r="P520" s="443">
        <v>364479667</v>
      </c>
      <c r="Q520" s="443">
        <v>364479667</v>
      </c>
      <c r="R520" s="443">
        <f>P520-Q520</f>
        <v>0</v>
      </c>
      <c r="S520" s="443">
        <v>0</v>
      </c>
      <c r="T520" s="429" t="s">
        <v>853</v>
      </c>
      <c r="U520" s="429">
        <v>0</v>
      </c>
      <c r="V520" s="429"/>
      <c r="W520" s="429"/>
      <c r="X520" s="429"/>
      <c r="Y520" s="443"/>
      <c r="Z520" s="443">
        <v>0</v>
      </c>
      <c r="AA520" s="429"/>
      <c r="AB520" s="429">
        <f t="shared" si="280"/>
        <v>150000000</v>
      </c>
      <c r="AC520" s="429">
        <f t="shared" si="280"/>
        <v>909990055.3</v>
      </c>
      <c r="AD520" s="429">
        <f t="shared" si="280"/>
        <v>900406330</v>
      </c>
      <c r="AE520" s="581">
        <f t="shared" si="280"/>
        <v>900406330</v>
      </c>
      <c r="AF520" s="581">
        <f t="shared" si="280"/>
        <v>0</v>
      </c>
      <c r="AG520" s="581">
        <f t="shared" si="280"/>
        <v>0</v>
      </c>
      <c r="AH520" s="480"/>
    </row>
    <row r="521" spans="1:34" ht="13.5" customHeight="1">
      <c r="A521" s="483"/>
      <c r="B521" s="483"/>
      <c r="C521" s="437"/>
      <c r="D521" s="437"/>
      <c r="E521" s="191" t="s">
        <v>781</v>
      </c>
      <c r="F521" s="467"/>
      <c r="G521" s="470"/>
      <c r="H521" s="444"/>
      <c r="I521" s="444"/>
      <c r="J521" s="444"/>
      <c r="K521" s="444"/>
      <c r="L521" s="444"/>
      <c r="M521" s="444"/>
      <c r="N521" s="444"/>
      <c r="O521" s="444"/>
      <c r="P521" s="444"/>
      <c r="Q521" s="444"/>
      <c r="R521" s="444"/>
      <c r="S521" s="444"/>
      <c r="T521" s="435"/>
      <c r="U521" s="435"/>
      <c r="V521" s="435"/>
      <c r="W521" s="435"/>
      <c r="X521" s="435"/>
      <c r="Y521" s="444"/>
      <c r="Z521" s="444"/>
      <c r="AA521" s="435"/>
      <c r="AB521" s="435"/>
      <c r="AC521" s="435"/>
      <c r="AD521" s="435"/>
      <c r="AE521" s="582"/>
      <c r="AF521" s="582"/>
      <c r="AG521" s="582"/>
      <c r="AH521" s="480"/>
    </row>
    <row r="522" spans="1:34" ht="13.5" customHeight="1">
      <c r="A522" s="483"/>
      <c r="B522" s="483"/>
      <c r="C522" s="437"/>
      <c r="D522" s="437"/>
      <c r="E522" s="191" t="s">
        <v>782</v>
      </c>
      <c r="F522" s="467"/>
      <c r="G522" s="470"/>
      <c r="H522" s="444"/>
      <c r="I522" s="444"/>
      <c r="J522" s="444"/>
      <c r="K522" s="444"/>
      <c r="L522" s="444"/>
      <c r="M522" s="444"/>
      <c r="N522" s="444"/>
      <c r="O522" s="444"/>
      <c r="P522" s="444"/>
      <c r="Q522" s="444"/>
      <c r="R522" s="444"/>
      <c r="S522" s="444"/>
      <c r="T522" s="435"/>
      <c r="U522" s="435"/>
      <c r="V522" s="435"/>
      <c r="W522" s="435"/>
      <c r="X522" s="435"/>
      <c r="Y522" s="444"/>
      <c r="Z522" s="444"/>
      <c r="AA522" s="435"/>
      <c r="AB522" s="435"/>
      <c r="AC522" s="435"/>
      <c r="AD522" s="435"/>
      <c r="AE522" s="582"/>
      <c r="AF522" s="582"/>
      <c r="AG522" s="582"/>
      <c r="AH522" s="480"/>
    </row>
    <row r="523" spans="1:34" ht="13.5" customHeight="1">
      <c r="A523" s="483"/>
      <c r="B523" s="483"/>
      <c r="C523" s="437"/>
      <c r="D523" s="437"/>
      <c r="E523" s="191" t="s">
        <v>783</v>
      </c>
      <c r="F523" s="468"/>
      <c r="G523" s="471"/>
      <c r="H523" s="445"/>
      <c r="I523" s="445"/>
      <c r="J523" s="445"/>
      <c r="K523" s="445"/>
      <c r="L523" s="445"/>
      <c r="M523" s="445"/>
      <c r="N523" s="445"/>
      <c r="O523" s="445"/>
      <c r="P523" s="445"/>
      <c r="Q523" s="445"/>
      <c r="R523" s="445"/>
      <c r="S523" s="445"/>
      <c r="T523" s="430"/>
      <c r="U523" s="430"/>
      <c r="V523" s="430"/>
      <c r="W523" s="430"/>
      <c r="X523" s="430"/>
      <c r="Y523" s="445"/>
      <c r="Z523" s="445"/>
      <c r="AA523" s="430"/>
      <c r="AB523" s="430"/>
      <c r="AC523" s="430"/>
      <c r="AD523" s="430"/>
      <c r="AE523" s="583"/>
      <c r="AF523" s="583"/>
      <c r="AG523" s="583"/>
      <c r="AH523" s="480"/>
    </row>
    <row r="524" spans="1:34" ht="18.75" customHeight="1">
      <c r="A524" s="483"/>
      <c r="B524" s="483"/>
      <c r="C524" s="437"/>
      <c r="D524" s="191" t="s">
        <v>784</v>
      </c>
      <c r="E524" s="191"/>
      <c r="F524" s="191"/>
      <c r="G524" s="192" t="s">
        <v>785</v>
      </c>
      <c r="H524" s="371">
        <f>H525</f>
        <v>0</v>
      </c>
      <c r="I524" s="362"/>
      <c r="J524" s="362"/>
      <c r="K524" s="362"/>
      <c r="L524" s="402"/>
      <c r="M524" s="402">
        <v>0</v>
      </c>
      <c r="N524" s="59">
        <f>N525</f>
        <v>10000000</v>
      </c>
      <c r="O524" s="59">
        <f>O525</f>
        <v>15500000</v>
      </c>
      <c r="P524" s="59">
        <f>P525</f>
        <v>15500000</v>
      </c>
      <c r="Q524" s="59">
        <f>Q525</f>
        <v>15500000</v>
      </c>
      <c r="R524" s="402"/>
      <c r="S524" s="402">
        <v>0</v>
      </c>
      <c r="T524" s="362"/>
      <c r="U524" s="362">
        <f>U525</f>
        <v>0</v>
      </c>
      <c r="V524" s="362">
        <f>V525</f>
        <v>392219755</v>
      </c>
      <c r="W524" s="362">
        <f>W525</f>
        <v>392219755</v>
      </c>
      <c r="X524" s="362">
        <f>X525</f>
        <v>392219755</v>
      </c>
      <c r="Y524" s="402">
        <f>W524-X524</f>
        <v>0</v>
      </c>
      <c r="Z524" s="402">
        <v>0</v>
      </c>
      <c r="AA524" s="60"/>
      <c r="AB524" s="197">
        <f aca="true" t="shared" si="281" ref="AB524:AB533">H524+N524+U524</f>
        <v>10000000</v>
      </c>
      <c r="AC524" s="197">
        <f aca="true" t="shared" si="282" ref="AC524:AC533">I524+O524+V524</f>
        <v>407719755</v>
      </c>
      <c r="AD524" s="197">
        <f aca="true" t="shared" si="283" ref="AD524:AD533">J524+P524+W524</f>
        <v>407719755</v>
      </c>
      <c r="AE524" s="140">
        <f aca="true" t="shared" si="284" ref="AE524:AG533">K524+Q524+X524</f>
        <v>407719755</v>
      </c>
      <c r="AF524" s="406">
        <f t="shared" si="284"/>
        <v>0</v>
      </c>
      <c r="AG524" s="406">
        <f t="shared" si="284"/>
        <v>0</v>
      </c>
      <c r="AH524" s="480"/>
    </row>
    <row r="525" spans="1:34" ht="50.25" customHeight="1">
      <c r="A525" s="483"/>
      <c r="B525" s="483"/>
      <c r="C525" s="437"/>
      <c r="D525" s="191"/>
      <c r="E525" s="191" t="s">
        <v>786</v>
      </c>
      <c r="F525" s="191" t="s">
        <v>978</v>
      </c>
      <c r="G525" s="42" t="s">
        <v>787</v>
      </c>
      <c r="H525" s="364">
        <v>0</v>
      </c>
      <c r="I525" s="364"/>
      <c r="J525" s="364"/>
      <c r="K525" s="364"/>
      <c r="L525" s="403"/>
      <c r="M525" s="403">
        <v>0</v>
      </c>
      <c r="N525" s="74">
        <v>10000000</v>
      </c>
      <c r="O525" s="74">
        <v>15500000</v>
      </c>
      <c r="P525" s="74">
        <v>15500000</v>
      </c>
      <c r="Q525" s="74">
        <v>15500000</v>
      </c>
      <c r="R525" s="403">
        <f>P525-Q525</f>
        <v>0</v>
      </c>
      <c r="S525" s="403">
        <v>0</v>
      </c>
      <c r="T525" s="194" t="s">
        <v>853</v>
      </c>
      <c r="U525" s="414"/>
      <c r="V525" s="364">
        <f>330000000+62219755</f>
        <v>392219755</v>
      </c>
      <c r="W525" s="364">
        <f>330000000+62219755</f>
        <v>392219755</v>
      </c>
      <c r="X525" s="364">
        <f>330000000+62219755</f>
        <v>392219755</v>
      </c>
      <c r="Y525" s="403">
        <f>W525-X525</f>
        <v>0</v>
      </c>
      <c r="Z525" s="403">
        <v>0</v>
      </c>
      <c r="AA525" s="368" t="s">
        <v>1057</v>
      </c>
      <c r="AB525" s="198">
        <f t="shared" si="281"/>
        <v>10000000</v>
      </c>
      <c r="AC525" s="198">
        <f t="shared" si="282"/>
        <v>407719755</v>
      </c>
      <c r="AD525" s="198">
        <f t="shared" si="283"/>
        <v>407719755</v>
      </c>
      <c r="AE525" s="141">
        <f t="shared" si="284"/>
        <v>407719755</v>
      </c>
      <c r="AF525" s="408">
        <f t="shared" si="284"/>
        <v>0</v>
      </c>
      <c r="AG525" s="408">
        <f t="shared" si="284"/>
        <v>0</v>
      </c>
      <c r="AH525" s="480"/>
    </row>
    <row r="526" spans="1:34" ht="30.75" customHeight="1">
      <c r="A526" s="483"/>
      <c r="B526" s="483"/>
      <c r="C526" s="437"/>
      <c r="D526" s="191" t="s">
        <v>788</v>
      </c>
      <c r="E526" s="191"/>
      <c r="F526" s="191"/>
      <c r="G526" s="192" t="s">
        <v>789</v>
      </c>
      <c r="H526" s="371">
        <v>0</v>
      </c>
      <c r="I526" s="371"/>
      <c r="J526" s="371"/>
      <c r="K526" s="371"/>
      <c r="L526" s="400"/>
      <c r="M526" s="400">
        <v>0</v>
      </c>
      <c r="N526" s="11">
        <f>N527</f>
        <v>20000000</v>
      </c>
      <c r="O526" s="11">
        <f>O527</f>
        <v>20000000</v>
      </c>
      <c r="P526" s="11">
        <f>P527</f>
        <v>20000000</v>
      </c>
      <c r="Q526" s="11">
        <f>Q527</f>
        <v>20000000</v>
      </c>
      <c r="R526" s="400">
        <f aca="true" t="shared" si="285" ref="R526:R532">P526-Q526</f>
        <v>0</v>
      </c>
      <c r="S526" s="400">
        <v>0</v>
      </c>
      <c r="T526" s="371"/>
      <c r="U526" s="371">
        <f>U527</f>
        <v>0</v>
      </c>
      <c r="V526" s="371"/>
      <c r="W526" s="371"/>
      <c r="X526" s="371"/>
      <c r="Y526" s="400"/>
      <c r="Z526" s="400">
        <v>0</v>
      </c>
      <c r="AA526" s="58"/>
      <c r="AB526" s="193">
        <f t="shared" si="281"/>
        <v>20000000</v>
      </c>
      <c r="AC526" s="193">
        <f t="shared" si="282"/>
        <v>20000000</v>
      </c>
      <c r="AD526" s="193">
        <f t="shared" si="283"/>
        <v>20000000</v>
      </c>
      <c r="AE526" s="139">
        <f t="shared" si="284"/>
        <v>20000000</v>
      </c>
      <c r="AF526" s="407">
        <f t="shared" si="284"/>
        <v>0</v>
      </c>
      <c r="AG526" s="407">
        <f t="shared" si="284"/>
        <v>0</v>
      </c>
      <c r="AH526" s="480"/>
    </row>
    <row r="527" spans="1:34" ht="25.5">
      <c r="A527" s="483"/>
      <c r="B527" s="483"/>
      <c r="C527" s="437"/>
      <c r="D527" s="191"/>
      <c r="E527" s="191" t="s">
        <v>790</v>
      </c>
      <c r="F527" s="191" t="s">
        <v>979</v>
      </c>
      <c r="G527" s="42" t="s">
        <v>791</v>
      </c>
      <c r="H527" s="364">
        <v>0</v>
      </c>
      <c r="I527" s="364"/>
      <c r="J527" s="364"/>
      <c r="K527" s="364"/>
      <c r="L527" s="403"/>
      <c r="M527" s="403">
        <v>0</v>
      </c>
      <c r="N527" s="74">
        <v>20000000</v>
      </c>
      <c r="O527" s="74">
        <v>20000000</v>
      </c>
      <c r="P527" s="74">
        <v>20000000</v>
      </c>
      <c r="Q527" s="74">
        <v>20000000</v>
      </c>
      <c r="R527" s="403">
        <f t="shared" si="285"/>
        <v>0</v>
      </c>
      <c r="S527" s="403">
        <v>0</v>
      </c>
      <c r="T527" s="194" t="s">
        <v>853</v>
      </c>
      <c r="U527" s="371">
        <v>0</v>
      </c>
      <c r="V527" s="371"/>
      <c r="W527" s="371"/>
      <c r="X527" s="371"/>
      <c r="Y527" s="403"/>
      <c r="Z527" s="403">
        <v>0</v>
      </c>
      <c r="AA527" s="52"/>
      <c r="AB527" s="198">
        <f t="shared" si="281"/>
        <v>20000000</v>
      </c>
      <c r="AC527" s="198">
        <f t="shared" si="282"/>
        <v>20000000</v>
      </c>
      <c r="AD527" s="198">
        <f t="shared" si="283"/>
        <v>20000000</v>
      </c>
      <c r="AE527" s="141">
        <f t="shared" si="284"/>
        <v>20000000</v>
      </c>
      <c r="AF527" s="408">
        <f t="shared" si="284"/>
        <v>0</v>
      </c>
      <c r="AG527" s="408">
        <f t="shared" si="284"/>
        <v>0</v>
      </c>
      <c r="AH527" s="480"/>
    </row>
    <row r="528" spans="1:34" ht="27.75" customHeight="1">
      <c r="A528" s="483"/>
      <c r="B528" s="483"/>
      <c r="C528" s="437"/>
      <c r="D528" s="191" t="s">
        <v>792</v>
      </c>
      <c r="E528" s="191"/>
      <c r="F528" s="191"/>
      <c r="G528" s="192" t="s">
        <v>793</v>
      </c>
      <c r="H528" s="371">
        <f aca="true" t="shared" si="286" ref="H528:Q528">H529</f>
        <v>30000000</v>
      </c>
      <c r="I528" s="371">
        <f t="shared" si="286"/>
        <v>62200000</v>
      </c>
      <c r="J528" s="371">
        <f t="shared" si="286"/>
        <v>62200000</v>
      </c>
      <c r="K528" s="371">
        <f t="shared" si="286"/>
        <v>62200000</v>
      </c>
      <c r="L528" s="400"/>
      <c r="M528" s="400">
        <v>0</v>
      </c>
      <c r="N528" s="11">
        <f t="shared" si="286"/>
        <v>320000000</v>
      </c>
      <c r="O528" s="11">
        <f t="shared" si="286"/>
        <v>300000000</v>
      </c>
      <c r="P528" s="11">
        <f t="shared" si="286"/>
        <v>300000000</v>
      </c>
      <c r="Q528" s="11">
        <f t="shared" si="286"/>
        <v>300000000</v>
      </c>
      <c r="R528" s="400">
        <f t="shared" si="285"/>
        <v>0</v>
      </c>
      <c r="S528" s="400">
        <v>0</v>
      </c>
      <c r="T528" s="371"/>
      <c r="U528" s="371">
        <f>U529</f>
        <v>0</v>
      </c>
      <c r="V528" s="371"/>
      <c r="W528" s="371"/>
      <c r="X528" s="371"/>
      <c r="Y528" s="400"/>
      <c r="Z528" s="400">
        <v>0</v>
      </c>
      <c r="AA528" s="58"/>
      <c r="AB528" s="193">
        <f t="shared" si="281"/>
        <v>350000000</v>
      </c>
      <c r="AC528" s="193">
        <f t="shared" si="282"/>
        <v>362200000</v>
      </c>
      <c r="AD528" s="193">
        <f t="shared" si="283"/>
        <v>362200000</v>
      </c>
      <c r="AE528" s="139">
        <f t="shared" si="284"/>
        <v>362200000</v>
      </c>
      <c r="AF528" s="407">
        <f t="shared" si="284"/>
        <v>0</v>
      </c>
      <c r="AG528" s="407">
        <f t="shared" si="284"/>
        <v>0</v>
      </c>
      <c r="AH528" s="480"/>
    </row>
    <row r="529" spans="1:34" ht="27.75" customHeight="1">
      <c r="A529" s="483"/>
      <c r="B529" s="483"/>
      <c r="C529" s="438"/>
      <c r="D529" s="191"/>
      <c r="E529" s="191" t="s">
        <v>794</v>
      </c>
      <c r="F529" s="191" t="s">
        <v>980</v>
      </c>
      <c r="G529" s="189" t="s">
        <v>795</v>
      </c>
      <c r="H529" s="364">
        <v>30000000</v>
      </c>
      <c r="I529" s="364">
        <v>62200000</v>
      </c>
      <c r="J529" s="364">
        <v>62200000</v>
      </c>
      <c r="K529" s="364">
        <v>62200000</v>
      </c>
      <c r="L529" s="403"/>
      <c r="M529" s="403">
        <v>0</v>
      </c>
      <c r="N529" s="74">
        <v>320000000</v>
      </c>
      <c r="O529" s="74">
        <v>300000000</v>
      </c>
      <c r="P529" s="74">
        <v>300000000</v>
      </c>
      <c r="Q529" s="74">
        <v>300000000</v>
      </c>
      <c r="R529" s="403">
        <f>P529-Q529</f>
        <v>0</v>
      </c>
      <c r="S529" s="403">
        <v>0</v>
      </c>
      <c r="T529" s="194" t="s">
        <v>1098</v>
      </c>
      <c r="U529" s="371">
        <v>0</v>
      </c>
      <c r="V529" s="371"/>
      <c r="W529" s="371"/>
      <c r="X529" s="371"/>
      <c r="Y529" s="403"/>
      <c r="Z529" s="403"/>
      <c r="AA529" s="52"/>
      <c r="AB529" s="198">
        <f t="shared" si="281"/>
        <v>350000000</v>
      </c>
      <c r="AC529" s="198">
        <f t="shared" si="282"/>
        <v>362200000</v>
      </c>
      <c r="AD529" s="198">
        <f t="shared" si="283"/>
        <v>362200000</v>
      </c>
      <c r="AE529" s="141">
        <f t="shared" si="284"/>
        <v>362200000</v>
      </c>
      <c r="AF529" s="408">
        <f t="shared" si="284"/>
        <v>0</v>
      </c>
      <c r="AG529" s="408">
        <f t="shared" si="284"/>
        <v>0</v>
      </c>
      <c r="AH529" s="480"/>
    </row>
    <row r="530" spans="1:34" ht="36" customHeight="1">
      <c r="A530" s="483"/>
      <c r="B530" s="483"/>
      <c r="C530" s="191" t="s">
        <v>147</v>
      </c>
      <c r="D530" s="194"/>
      <c r="E530" s="194"/>
      <c r="F530" s="191"/>
      <c r="G530" s="192" t="s">
        <v>148</v>
      </c>
      <c r="H530" s="43">
        <f aca="true" t="shared" si="287" ref="H530:Q530">H531+H541+H546+H548+H550</f>
        <v>150000000</v>
      </c>
      <c r="I530" s="43">
        <f t="shared" si="287"/>
        <v>573812002</v>
      </c>
      <c r="J530" s="43">
        <f t="shared" si="287"/>
        <v>556479740</v>
      </c>
      <c r="K530" s="43">
        <f t="shared" si="287"/>
        <v>556479740</v>
      </c>
      <c r="L530" s="43"/>
      <c r="M530" s="43">
        <v>0</v>
      </c>
      <c r="N530" s="56">
        <f t="shared" si="287"/>
        <v>5578354208.26</v>
      </c>
      <c r="O530" s="56">
        <f t="shared" si="287"/>
        <v>6405883236.3</v>
      </c>
      <c r="P530" s="56">
        <f t="shared" si="287"/>
        <v>5436013513.85</v>
      </c>
      <c r="Q530" s="56">
        <f t="shared" si="287"/>
        <v>5436013513.85</v>
      </c>
      <c r="R530" s="43">
        <f t="shared" si="285"/>
        <v>0</v>
      </c>
      <c r="S530" s="43">
        <v>0</v>
      </c>
      <c r="T530" s="43"/>
      <c r="U530" s="43">
        <f>U531+U541+U546+U548+U550</f>
        <v>2736486902</v>
      </c>
      <c r="V530" s="43">
        <f>V531+V541+V546+V548+V550</f>
        <v>4495542894.04</v>
      </c>
      <c r="W530" s="43">
        <f>W531+W541+W546+W548+W550</f>
        <v>4339504885.55</v>
      </c>
      <c r="X530" s="43">
        <f>X531+X541+X546+X548+X550</f>
        <v>4292944885.55</v>
      </c>
      <c r="Y530" s="43">
        <f>W530-X530</f>
        <v>46560000</v>
      </c>
      <c r="Z530" s="43">
        <v>0</v>
      </c>
      <c r="AA530" s="53"/>
      <c r="AB530" s="193">
        <f t="shared" si="281"/>
        <v>8464841110.26</v>
      </c>
      <c r="AC530" s="193">
        <f t="shared" si="282"/>
        <v>11475238132.34</v>
      </c>
      <c r="AD530" s="193">
        <f t="shared" si="283"/>
        <v>10331998139.400002</v>
      </c>
      <c r="AE530" s="139">
        <f t="shared" si="284"/>
        <v>10285438139.400002</v>
      </c>
      <c r="AF530" s="407">
        <f t="shared" si="284"/>
        <v>46560000</v>
      </c>
      <c r="AG530" s="407">
        <f t="shared" si="284"/>
        <v>0</v>
      </c>
      <c r="AH530" s="480"/>
    </row>
    <row r="531" spans="1:34" ht="42" customHeight="1">
      <c r="A531" s="483"/>
      <c r="B531" s="483"/>
      <c r="C531" s="436"/>
      <c r="D531" s="191" t="s">
        <v>796</v>
      </c>
      <c r="E531" s="191"/>
      <c r="F531" s="191"/>
      <c r="G531" s="192" t="s">
        <v>797</v>
      </c>
      <c r="H531" s="371">
        <f aca="true" t="shared" si="288" ref="H531:Q531">H532+H533+H537+H538+H540</f>
        <v>120000000</v>
      </c>
      <c r="I531" s="371">
        <f t="shared" si="288"/>
        <v>197021266</v>
      </c>
      <c r="J531" s="371">
        <f t="shared" si="288"/>
        <v>187351602</v>
      </c>
      <c r="K531" s="371">
        <f t="shared" si="288"/>
        <v>187351602</v>
      </c>
      <c r="L531" s="400"/>
      <c r="M531" s="400">
        <v>0</v>
      </c>
      <c r="N531" s="11">
        <f t="shared" si="288"/>
        <v>340000000</v>
      </c>
      <c r="O531" s="11">
        <f t="shared" si="288"/>
        <v>359790330</v>
      </c>
      <c r="P531" s="11">
        <f t="shared" si="288"/>
        <v>338226997</v>
      </c>
      <c r="Q531" s="11">
        <f t="shared" si="288"/>
        <v>338226997</v>
      </c>
      <c r="R531" s="400">
        <f t="shared" si="285"/>
        <v>0</v>
      </c>
      <c r="S531" s="400">
        <v>0</v>
      </c>
      <c r="T531" s="371"/>
      <c r="U531" s="371">
        <f>U532+U533+U537+U538+U540</f>
        <v>2101486902</v>
      </c>
      <c r="V531" s="371">
        <f>V532+V533+V537+V538+V540</f>
        <v>2970858040.76</v>
      </c>
      <c r="W531" s="371">
        <f>W532+W533+W537+W538+W540</f>
        <v>2884546082</v>
      </c>
      <c r="X531" s="371">
        <f>X532+X533+X537+X538+X540</f>
        <v>2884546082</v>
      </c>
      <c r="Y531" s="400">
        <f>W531-X531</f>
        <v>0</v>
      </c>
      <c r="Z531" s="400">
        <v>0</v>
      </c>
      <c r="AA531" s="61"/>
      <c r="AB531" s="193">
        <f t="shared" si="281"/>
        <v>2561486902</v>
      </c>
      <c r="AC531" s="193">
        <f t="shared" si="282"/>
        <v>3527669636.76</v>
      </c>
      <c r="AD531" s="193">
        <f t="shared" si="283"/>
        <v>3410124681</v>
      </c>
      <c r="AE531" s="139">
        <f t="shared" si="284"/>
        <v>3410124681</v>
      </c>
      <c r="AF531" s="407">
        <f t="shared" si="284"/>
        <v>0</v>
      </c>
      <c r="AG531" s="407">
        <f t="shared" si="284"/>
        <v>0</v>
      </c>
      <c r="AH531" s="480"/>
    </row>
    <row r="532" spans="1:34" ht="50.25" customHeight="1">
      <c r="A532" s="483"/>
      <c r="B532" s="483"/>
      <c r="C532" s="437"/>
      <c r="D532" s="436"/>
      <c r="E532" s="366" t="s">
        <v>798</v>
      </c>
      <c r="F532" s="366" t="s">
        <v>998</v>
      </c>
      <c r="G532" s="42" t="s">
        <v>997</v>
      </c>
      <c r="H532" s="359">
        <v>40000000</v>
      </c>
      <c r="I532" s="359">
        <v>27291267</v>
      </c>
      <c r="J532" s="359">
        <v>27291267</v>
      </c>
      <c r="K532" s="359">
        <v>27291267</v>
      </c>
      <c r="L532" s="401"/>
      <c r="M532" s="401">
        <v>0</v>
      </c>
      <c r="N532" s="359">
        <v>130000000</v>
      </c>
      <c r="O532" s="359">
        <f>50000000+79654000</f>
        <v>129654000</v>
      </c>
      <c r="P532" s="359">
        <f>38620001+74654000</f>
        <v>113274001</v>
      </c>
      <c r="Q532" s="359">
        <f>38620001+74654000</f>
        <v>113274001</v>
      </c>
      <c r="R532" s="401">
        <f t="shared" si="285"/>
        <v>0</v>
      </c>
      <c r="S532" s="401">
        <v>0</v>
      </c>
      <c r="T532" s="194" t="s">
        <v>1098</v>
      </c>
      <c r="U532" s="361">
        <v>0</v>
      </c>
      <c r="V532" s="360">
        <v>32500689.23</v>
      </c>
      <c r="W532" s="360">
        <v>29900689</v>
      </c>
      <c r="X532" s="360">
        <v>29900689</v>
      </c>
      <c r="Y532" s="401"/>
      <c r="Z532" s="401">
        <v>0</v>
      </c>
      <c r="AA532" s="199" t="s">
        <v>1099</v>
      </c>
      <c r="AB532" s="200">
        <f t="shared" si="281"/>
        <v>170000000</v>
      </c>
      <c r="AC532" s="96">
        <f t="shared" si="282"/>
        <v>189445956.23</v>
      </c>
      <c r="AD532" s="96">
        <f t="shared" si="283"/>
        <v>170465957</v>
      </c>
      <c r="AE532" s="410">
        <f t="shared" si="284"/>
        <v>170465957</v>
      </c>
      <c r="AF532" s="142">
        <f t="shared" si="284"/>
        <v>0</v>
      </c>
      <c r="AG532" s="142">
        <f t="shared" si="284"/>
        <v>0</v>
      </c>
      <c r="AH532" s="480"/>
    </row>
    <row r="533" spans="1:34" ht="15" customHeight="1">
      <c r="A533" s="483"/>
      <c r="B533" s="483"/>
      <c r="C533" s="437"/>
      <c r="D533" s="437"/>
      <c r="E533" s="191" t="s">
        <v>799</v>
      </c>
      <c r="F533" s="466" t="s">
        <v>981</v>
      </c>
      <c r="G533" s="469" t="s">
        <v>861</v>
      </c>
      <c r="H533" s="462">
        <v>40000000</v>
      </c>
      <c r="I533" s="462">
        <v>115960000</v>
      </c>
      <c r="J533" s="462">
        <v>106777003</v>
      </c>
      <c r="K533" s="462">
        <v>106777003</v>
      </c>
      <c r="L533" s="462"/>
      <c r="M533" s="462">
        <v>0</v>
      </c>
      <c r="N533" s="462">
        <v>100000000</v>
      </c>
      <c r="O533" s="462">
        <f>13593333+105282997</f>
        <v>118876330</v>
      </c>
      <c r="P533" s="462">
        <f>13593333+103782997</f>
        <v>117376330</v>
      </c>
      <c r="Q533" s="462">
        <f>13593333+103782997</f>
        <v>117376330</v>
      </c>
      <c r="R533" s="462">
        <f>P533-Q533</f>
        <v>0</v>
      </c>
      <c r="S533" s="462">
        <v>0</v>
      </c>
      <c r="T533" s="448" t="s">
        <v>1098</v>
      </c>
      <c r="U533" s="427">
        <v>0</v>
      </c>
      <c r="V533" s="429">
        <v>30000000</v>
      </c>
      <c r="W533" s="429">
        <v>30000000</v>
      </c>
      <c r="X533" s="429">
        <v>30000000</v>
      </c>
      <c r="Y533" s="462"/>
      <c r="Z533" s="462">
        <v>0</v>
      </c>
      <c r="AA533" s="451" t="s">
        <v>1082</v>
      </c>
      <c r="AB533" s="459">
        <f t="shared" si="281"/>
        <v>140000000</v>
      </c>
      <c r="AC533" s="686">
        <f t="shared" si="282"/>
        <v>264836330</v>
      </c>
      <c r="AD533" s="686">
        <f t="shared" si="283"/>
        <v>254153333</v>
      </c>
      <c r="AE533" s="504">
        <f t="shared" si="284"/>
        <v>254153333</v>
      </c>
      <c r="AF533" s="638">
        <f t="shared" si="284"/>
        <v>0</v>
      </c>
      <c r="AG533" s="638">
        <f t="shared" si="284"/>
        <v>0</v>
      </c>
      <c r="AH533" s="480"/>
    </row>
    <row r="534" spans="1:34" ht="15" customHeight="1">
      <c r="A534" s="483"/>
      <c r="B534" s="483"/>
      <c r="C534" s="437"/>
      <c r="D534" s="437"/>
      <c r="E534" s="191" t="s">
        <v>800</v>
      </c>
      <c r="F534" s="467"/>
      <c r="G534" s="470"/>
      <c r="H534" s="463"/>
      <c r="I534" s="463"/>
      <c r="J534" s="463"/>
      <c r="K534" s="463"/>
      <c r="L534" s="463"/>
      <c r="M534" s="463"/>
      <c r="N534" s="463"/>
      <c r="O534" s="463"/>
      <c r="P534" s="463"/>
      <c r="Q534" s="463"/>
      <c r="R534" s="463"/>
      <c r="S534" s="463"/>
      <c r="T534" s="449"/>
      <c r="U534" s="465"/>
      <c r="V534" s="435"/>
      <c r="W534" s="435"/>
      <c r="X534" s="435"/>
      <c r="Y534" s="463"/>
      <c r="Z534" s="463"/>
      <c r="AA534" s="458"/>
      <c r="AB534" s="460"/>
      <c r="AC534" s="687"/>
      <c r="AD534" s="687"/>
      <c r="AE534" s="560"/>
      <c r="AF534" s="639"/>
      <c r="AG534" s="639"/>
      <c r="AH534" s="480"/>
    </row>
    <row r="535" spans="1:34" ht="15" customHeight="1">
      <c r="A535" s="483"/>
      <c r="B535" s="483"/>
      <c r="C535" s="437"/>
      <c r="D535" s="437"/>
      <c r="E535" s="191" t="s">
        <v>802</v>
      </c>
      <c r="F535" s="467"/>
      <c r="G535" s="470"/>
      <c r="H535" s="463"/>
      <c r="I535" s="463"/>
      <c r="J535" s="463"/>
      <c r="K535" s="463"/>
      <c r="L535" s="463"/>
      <c r="M535" s="463"/>
      <c r="N535" s="463"/>
      <c r="O535" s="463"/>
      <c r="P535" s="463"/>
      <c r="Q535" s="463"/>
      <c r="R535" s="463"/>
      <c r="S535" s="463"/>
      <c r="T535" s="449"/>
      <c r="U535" s="465"/>
      <c r="V535" s="435"/>
      <c r="W535" s="435"/>
      <c r="X535" s="435"/>
      <c r="Y535" s="463"/>
      <c r="Z535" s="463"/>
      <c r="AA535" s="458"/>
      <c r="AB535" s="460"/>
      <c r="AC535" s="687"/>
      <c r="AD535" s="687"/>
      <c r="AE535" s="560"/>
      <c r="AF535" s="639"/>
      <c r="AG535" s="639"/>
      <c r="AH535" s="480"/>
    </row>
    <row r="536" spans="1:34" ht="15" customHeight="1">
      <c r="A536" s="483"/>
      <c r="B536" s="483"/>
      <c r="C536" s="437"/>
      <c r="D536" s="437"/>
      <c r="E536" s="191" t="s">
        <v>803</v>
      </c>
      <c r="F536" s="468"/>
      <c r="G536" s="471"/>
      <c r="H536" s="464"/>
      <c r="I536" s="464"/>
      <c r="J536" s="464"/>
      <c r="K536" s="464"/>
      <c r="L536" s="464"/>
      <c r="M536" s="464"/>
      <c r="N536" s="464"/>
      <c r="O536" s="464"/>
      <c r="P536" s="464"/>
      <c r="Q536" s="464"/>
      <c r="R536" s="464"/>
      <c r="S536" s="464"/>
      <c r="T536" s="450"/>
      <c r="U536" s="428"/>
      <c r="V536" s="430"/>
      <c r="W536" s="430"/>
      <c r="X536" s="430"/>
      <c r="Y536" s="464"/>
      <c r="Z536" s="464"/>
      <c r="AA536" s="452"/>
      <c r="AB536" s="461"/>
      <c r="AC536" s="688"/>
      <c r="AD536" s="688"/>
      <c r="AE536" s="505"/>
      <c r="AF536" s="640"/>
      <c r="AG536" s="640"/>
      <c r="AH536" s="480"/>
    </row>
    <row r="537" spans="1:34" ht="41.25" customHeight="1">
      <c r="A537" s="483"/>
      <c r="B537" s="483"/>
      <c r="C537" s="437"/>
      <c r="D537" s="437"/>
      <c r="E537" s="191" t="s">
        <v>801</v>
      </c>
      <c r="F537" s="370" t="s">
        <v>999</v>
      </c>
      <c r="G537" s="369" t="s">
        <v>1000</v>
      </c>
      <c r="H537" s="201">
        <v>10000000</v>
      </c>
      <c r="I537" s="201">
        <v>1400000</v>
      </c>
      <c r="J537" s="201">
        <v>1400000</v>
      </c>
      <c r="K537" s="201">
        <v>1400000</v>
      </c>
      <c r="L537" s="201"/>
      <c r="M537" s="201">
        <v>0</v>
      </c>
      <c r="N537" s="201">
        <v>30000000</v>
      </c>
      <c r="O537" s="201">
        <v>26510000</v>
      </c>
      <c r="P537" s="201">
        <v>26460000</v>
      </c>
      <c r="Q537" s="201">
        <v>26460000</v>
      </c>
      <c r="R537" s="201">
        <f>P537-Q537</f>
        <v>0</v>
      </c>
      <c r="S537" s="201">
        <v>0</v>
      </c>
      <c r="T537" s="363" t="s">
        <v>853</v>
      </c>
      <c r="U537" s="98">
        <v>0</v>
      </c>
      <c r="V537" s="95">
        <f>247565980.69+23934836</f>
        <v>271500816.69</v>
      </c>
      <c r="W537" s="95">
        <f>246976854+23421504</f>
        <v>270398358</v>
      </c>
      <c r="X537" s="95">
        <f>246976854+23421504</f>
        <v>270398358</v>
      </c>
      <c r="Y537" s="201"/>
      <c r="Z537" s="201">
        <v>0</v>
      </c>
      <c r="AA537" s="199" t="s">
        <v>1099</v>
      </c>
      <c r="AB537" s="202">
        <f aca="true" t="shared" si="289" ref="AB537:AG538">H537+N537+U537</f>
        <v>40000000</v>
      </c>
      <c r="AC537" s="202">
        <f t="shared" si="289"/>
        <v>299410816.69</v>
      </c>
      <c r="AD537" s="202">
        <f t="shared" si="289"/>
        <v>298258358</v>
      </c>
      <c r="AE537" s="689">
        <f t="shared" si="289"/>
        <v>298258358</v>
      </c>
      <c r="AF537" s="409">
        <f t="shared" si="289"/>
        <v>0</v>
      </c>
      <c r="AG537" s="409">
        <f t="shared" si="289"/>
        <v>0</v>
      </c>
      <c r="AH537" s="480"/>
    </row>
    <row r="538" spans="1:34" ht="19.5" customHeight="1">
      <c r="A538" s="483"/>
      <c r="B538" s="483"/>
      <c r="C538" s="437"/>
      <c r="D538" s="437"/>
      <c r="E538" s="195" t="s">
        <v>804</v>
      </c>
      <c r="F538" s="436" t="s">
        <v>1002</v>
      </c>
      <c r="G538" s="456" t="s">
        <v>1001</v>
      </c>
      <c r="H538" s="427">
        <v>0</v>
      </c>
      <c r="I538" s="427"/>
      <c r="J538" s="427"/>
      <c r="K538" s="427"/>
      <c r="L538" s="427"/>
      <c r="M538" s="427">
        <v>0</v>
      </c>
      <c r="N538" s="427">
        <v>0</v>
      </c>
      <c r="O538" s="427"/>
      <c r="P538" s="427"/>
      <c r="Q538" s="427"/>
      <c r="R538" s="427"/>
      <c r="S538" s="427">
        <v>0</v>
      </c>
      <c r="T538" s="448"/>
      <c r="U538" s="453">
        <v>2101486902</v>
      </c>
      <c r="V538" s="453">
        <v>2221105261.36</v>
      </c>
      <c r="W538" s="453">
        <v>2163481826</v>
      </c>
      <c r="X538" s="453">
        <v>2163481826</v>
      </c>
      <c r="Y538" s="427"/>
      <c r="Z538" s="427">
        <v>0</v>
      </c>
      <c r="AA538" s="451" t="s">
        <v>1099</v>
      </c>
      <c r="AB538" s="453">
        <f t="shared" si="289"/>
        <v>2101486902</v>
      </c>
      <c r="AC538" s="453">
        <f t="shared" si="289"/>
        <v>2221105261.36</v>
      </c>
      <c r="AD538" s="453">
        <f t="shared" si="289"/>
        <v>2163481826</v>
      </c>
      <c r="AE538" s="641">
        <f t="shared" si="289"/>
        <v>2163481826</v>
      </c>
      <c r="AF538" s="641">
        <f t="shared" si="289"/>
        <v>0</v>
      </c>
      <c r="AG538" s="641">
        <f t="shared" si="289"/>
        <v>0</v>
      </c>
      <c r="AH538" s="480"/>
    </row>
    <row r="539" spans="1:34" ht="24" customHeight="1">
      <c r="A539" s="483"/>
      <c r="B539" s="483"/>
      <c r="C539" s="437"/>
      <c r="D539" s="437"/>
      <c r="E539" s="195" t="s">
        <v>805</v>
      </c>
      <c r="F539" s="438"/>
      <c r="G539" s="457"/>
      <c r="H539" s="428"/>
      <c r="I539" s="428"/>
      <c r="J539" s="428"/>
      <c r="K539" s="428"/>
      <c r="L539" s="428"/>
      <c r="M539" s="428"/>
      <c r="N539" s="428"/>
      <c r="O539" s="428"/>
      <c r="P539" s="428"/>
      <c r="Q539" s="428"/>
      <c r="R539" s="428"/>
      <c r="S539" s="428"/>
      <c r="T539" s="450"/>
      <c r="U539" s="454"/>
      <c r="V539" s="454"/>
      <c r="W539" s="454"/>
      <c r="X539" s="454"/>
      <c r="Y539" s="428"/>
      <c r="Z539" s="428"/>
      <c r="AA539" s="452"/>
      <c r="AB539" s="454"/>
      <c r="AC539" s="454"/>
      <c r="AD539" s="454"/>
      <c r="AE539" s="642"/>
      <c r="AF539" s="642"/>
      <c r="AG539" s="642"/>
      <c r="AH539" s="480"/>
    </row>
    <row r="540" spans="1:34" ht="38.25">
      <c r="A540" s="483"/>
      <c r="B540" s="483"/>
      <c r="C540" s="437"/>
      <c r="D540" s="437"/>
      <c r="E540" s="191" t="s">
        <v>806</v>
      </c>
      <c r="F540" s="191" t="s">
        <v>982</v>
      </c>
      <c r="G540" s="374" t="s">
        <v>807</v>
      </c>
      <c r="H540" s="18">
        <v>30000000</v>
      </c>
      <c r="I540" s="18">
        <v>52369999</v>
      </c>
      <c r="J540" s="18">
        <v>51883332</v>
      </c>
      <c r="K540" s="18">
        <v>51883332</v>
      </c>
      <c r="L540" s="18"/>
      <c r="M540" s="18">
        <v>0</v>
      </c>
      <c r="N540" s="9">
        <v>80000000</v>
      </c>
      <c r="O540" s="9">
        <f>24800000+25200000+34750000</f>
        <v>84750000</v>
      </c>
      <c r="P540" s="9">
        <f>24800000+21746667+34569999</f>
        <v>81116666</v>
      </c>
      <c r="Q540" s="9">
        <f>24800000+21746667+34569999</f>
        <v>81116666</v>
      </c>
      <c r="R540" s="18">
        <f>P540-Q540</f>
        <v>0</v>
      </c>
      <c r="S540" s="18">
        <v>0</v>
      </c>
      <c r="T540" s="194" t="s">
        <v>1098</v>
      </c>
      <c r="U540" s="7">
        <v>0</v>
      </c>
      <c r="V540" s="9">
        <v>415751273.48</v>
      </c>
      <c r="W540" s="9">
        <v>390765209</v>
      </c>
      <c r="X540" s="9">
        <v>390765209</v>
      </c>
      <c r="Y540" s="18"/>
      <c r="Z540" s="18">
        <v>0</v>
      </c>
      <c r="AA540" s="199" t="s">
        <v>1099</v>
      </c>
      <c r="AB540" s="198">
        <f aca="true" t="shared" si="290" ref="AB540:AG542">H540+N540+U540</f>
        <v>110000000</v>
      </c>
      <c r="AC540" s="198">
        <f t="shared" si="290"/>
        <v>552871272.48</v>
      </c>
      <c r="AD540" s="198">
        <f t="shared" si="290"/>
        <v>523765207</v>
      </c>
      <c r="AE540" s="141">
        <f t="shared" si="290"/>
        <v>523765207</v>
      </c>
      <c r="AF540" s="408">
        <f t="shared" si="290"/>
        <v>0</v>
      </c>
      <c r="AG540" s="408">
        <f t="shared" si="290"/>
        <v>0</v>
      </c>
      <c r="AH540" s="480"/>
    </row>
    <row r="541" spans="1:34" ht="36" customHeight="1">
      <c r="A541" s="483"/>
      <c r="B541" s="483"/>
      <c r="C541" s="437"/>
      <c r="D541" s="191" t="s">
        <v>808</v>
      </c>
      <c r="E541" s="191"/>
      <c r="F541" s="367"/>
      <c r="G541" s="196" t="s">
        <v>809</v>
      </c>
      <c r="H541" s="43">
        <f>H542</f>
        <v>30000000</v>
      </c>
      <c r="I541" s="43">
        <f>I542</f>
        <v>124500496</v>
      </c>
      <c r="J541" s="43">
        <f>J542</f>
        <v>116837898</v>
      </c>
      <c r="K541" s="43">
        <f>K542</f>
        <v>116837898</v>
      </c>
      <c r="L541" s="43"/>
      <c r="M541" s="43">
        <v>0</v>
      </c>
      <c r="N541" s="43">
        <f>N542+N545</f>
        <v>906665924</v>
      </c>
      <c r="O541" s="43">
        <f>O542+O545</f>
        <v>1371277911.26</v>
      </c>
      <c r="P541" s="43">
        <f>P542+P545</f>
        <v>843394282.45</v>
      </c>
      <c r="Q541" s="43">
        <f>Q542+Q545</f>
        <v>843394282.45</v>
      </c>
      <c r="R541" s="43">
        <f>P541-Q541</f>
        <v>0</v>
      </c>
      <c r="S541" s="43">
        <v>0</v>
      </c>
      <c r="T541" s="43"/>
      <c r="U541" s="371">
        <f>U542</f>
        <v>0</v>
      </c>
      <c r="V541" s="371">
        <f>V542</f>
        <v>9242102</v>
      </c>
      <c r="W541" s="371">
        <f>W542</f>
        <v>4443915</v>
      </c>
      <c r="X541" s="371">
        <f>X542</f>
        <v>4443915</v>
      </c>
      <c r="Y541" s="43"/>
      <c r="Z541" s="43">
        <v>0</v>
      </c>
      <c r="AA541" s="61"/>
      <c r="AB541" s="193">
        <f t="shared" si="290"/>
        <v>936665924</v>
      </c>
      <c r="AC541" s="193">
        <f t="shared" si="290"/>
        <v>1505020509.26</v>
      </c>
      <c r="AD541" s="193">
        <f t="shared" si="290"/>
        <v>964676095.45</v>
      </c>
      <c r="AE541" s="139">
        <f t="shared" si="290"/>
        <v>964676095.45</v>
      </c>
      <c r="AF541" s="407">
        <f t="shared" si="290"/>
        <v>0</v>
      </c>
      <c r="AG541" s="407">
        <f t="shared" si="290"/>
        <v>0</v>
      </c>
      <c r="AH541" s="480"/>
    </row>
    <row r="542" spans="1:34" ht="12.75" customHeight="1">
      <c r="A542" s="483"/>
      <c r="B542" s="483"/>
      <c r="C542" s="437"/>
      <c r="D542" s="436"/>
      <c r="E542" s="191" t="s">
        <v>812</v>
      </c>
      <c r="F542" s="441" t="s">
        <v>983</v>
      </c>
      <c r="G542" s="455" t="s">
        <v>811</v>
      </c>
      <c r="H542" s="443">
        <v>30000000</v>
      </c>
      <c r="I542" s="443">
        <v>124500496</v>
      </c>
      <c r="J542" s="443">
        <v>116837898</v>
      </c>
      <c r="K542" s="443">
        <v>116837898</v>
      </c>
      <c r="L542" s="443"/>
      <c r="M542" s="443">
        <v>0</v>
      </c>
      <c r="N542" s="429">
        <v>230000000</v>
      </c>
      <c r="O542" s="429">
        <f>70201232+183713829.45</f>
        <v>253915061.45</v>
      </c>
      <c r="P542" s="429">
        <f>69679999+182963829.45</f>
        <v>252643828.45</v>
      </c>
      <c r="Q542" s="429">
        <f>69679999+182963829.45</f>
        <v>252643828.45</v>
      </c>
      <c r="R542" s="443">
        <f>P542-Q542</f>
        <v>0</v>
      </c>
      <c r="S542" s="443">
        <v>0</v>
      </c>
      <c r="T542" s="448" t="s">
        <v>1098</v>
      </c>
      <c r="U542" s="475">
        <v>0</v>
      </c>
      <c r="V542" s="429">
        <v>9242102</v>
      </c>
      <c r="W542" s="429">
        <v>4443915</v>
      </c>
      <c r="X542" s="429">
        <v>4443915</v>
      </c>
      <c r="Y542" s="443"/>
      <c r="Z542" s="443"/>
      <c r="AA542" s="594" t="s">
        <v>1082</v>
      </c>
      <c r="AB542" s="431">
        <f t="shared" si="290"/>
        <v>260000000</v>
      </c>
      <c r="AC542" s="431">
        <f t="shared" si="290"/>
        <v>387657659.45</v>
      </c>
      <c r="AD542" s="431">
        <f t="shared" si="290"/>
        <v>373925641.45</v>
      </c>
      <c r="AE542" s="684">
        <f t="shared" si="290"/>
        <v>373925641.45</v>
      </c>
      <c r="AF542" s="633">
        <f t="shared" si="290"/>
        <v>0</v>
      </c>
      <c r="AG542" s="633">
        <f t="shared" si="290"/>
        <v>0</v>
      </c>
      <c r="AH542" s="480"/>
    </row>
    <row r="543" spans="1:34" ht="12.75">
      <c r="A543" s="483"/>
      <c r="B543" s="483"/>
      <c r="C543" s="437"/>
      <c r="D543" s="437"/>
      <c r="E543" s="191" t="s">
        <v>813</v>
      </c>
      <c r="F543" s="441"/>
      <c r="G543" s="455"/>
      <c r="H543" s="444"/>
      <c r="I543" s="444"/>
      <c r="J543" s="444"/>
      <c r="K543" s="444"/>
      <c r="L543" s="444"/>
      <c r="M543" s="444"/>
      <c r="N543" s="446"/>
      <c r="O543" s="435"/>
      <c r="P543" s="435"/>
      <c r="Q543" s="435"/>
      <c r="R543" s="444"/>
      <c r="S543" s="444"/>
      <c r="T543" s="449"/>
      <c r="U543" s="475"/>
      <c r="V543" s="435"/>
      <c r="W543" s="435"/>
      <c r="X543" s="435"/>
      <c r="Y543" s="444"/>
      <c r="Z543" s="444"/>
      <c r="AA543" s="446"/>
      <c r="AB543" s="432"/>
      <c r="AC543" s="432"/>
      <c r="AD543" s="432"/>
      <c r="AE543" s="690"/>
      <c r="AF543" s="643"/>
      <c r="AG543" s="643"/>
      <c r="AH543" s="480"/>
    </row>
    <row r="544" spans="1:34" ht="12.75">
      <c r="A544" s="483"/>
      <c r="B544" s="483"/>
      <c r="C544" s="437"/>
      <c r="D544" s="437"/>
      <c r="E544" s="191" t="s">
        <v>814</v>
      </c>
      <c r="F544" s="441"/>
      <c r="G544" s="455"/>
      <c r="H544" s="445"/>
      <c r="I544" s="445"/>
      <c r="J544" s="445"/>
      <c r="K544" s="445"/>
      <c r="L544" s="445"/>
      <c r="M544" s="445"/>
      <c r="N544" s="447"/>
      <c r="O544" s="430"/>
      <c r="P544" s="430"/>
      <c r="Q544" s="430"/>
      <c r="R544" s="445"/>
      <c r="S544" s="445"/>
      <c r="T544" s="450"/>
      <c r="U544" s="475"/>
      <c r="V544" s="430"/>
      <c r="W544" s="430"/>
      <c r="X544" s="430"/>
      <c r="Y544" s="445"/>
      <c r="Z544" s="445"/>
      <c r="AA544" s="447"/>
      <c r="AB544" s="433"/>
      <c r="AC544" s="433"/>
      <c r="AD544" s="433"/>
      <c r="AE544" s="691"/>
      <c r="AF544" s="634"/>
      <c r="AG544" s="634"/>
      <c r="AH544" s="480"/>
    </row>
    <row r="545" spans="1:34" ht="30.75" customHeight="1">
      <c r="A545" s="483"/>
      <c r="B545" s="483"/>
      <c r="C545" s="437"/>
      <c r="D545" s="437"/>
      <c r="E545" s="191" t="s">
        <v>810</v>
      </c>
      <c r="F545" s="357" t="s">
        <v>1004</v>
      </c>
      <c r="G545" s="203" t="s">
        <v>1003</v>
      </c>
      <c r="H545" s="7">
        <v>0</v>
      </c>
      <c r="I545" s="7"/>
      <c r="J545" s="7"/>
      <c r="K545" s="7"/>
      <c r="L545" s="7"/>
      <c r="M545" s="7">
        <v>0</v>
      </c>
      <c r="N545" s="9">
        <v>676665924</v>
      </c>
      <c r="O545" s="9">
        <f>917362849.81+200000000</f>
        <v>1117362849.81</v>
      </c>
      <c r="P545" s="9">
        <f>539247454+51503000</f>
        <v>590750454</v>
      </c>
      <c r="Q545" s="9">
        <f>539247454+51503000</f>
        <v>590750454</v>
      </c>
      <c r="R545" s="7">
        <f>P545-Q545</f>
        <v>0</v>
      </c>
      <c r="S545" s="7">
        <v>0</v>
      </c>
      <c r="T545" s="368" t="s">
        <v>1047</v>
      </c>
      <c r="U545" s="7">
        <v>0</v>
      </c>
      <c r="V545" s="7"/>
      <c r="W545" s="7"/>
      <c r="X545" s="7"/>
      <c r="Y545" s="7"/>
      <c r="Z545" s="7">
        <v>0</v>
      </c>
      <c r="AA545" s="7"/>
      <c r="AB545" s="100">
        <f aca="true" t="shared" si="291" ref="AB545:AG545">H545+N545+U545</f>
        <v>676665924</v>
      </c>
      <c r="AC545" s="100">
        <f t="shared" si="291"/>
        <v>1117362849.81</v>
      </c>
      <c r="AD545" s="100">
        <f t="shared" si="291"/>
        <v>590750454</v>
      </c>
      <c r="AE545" s="692">
        <f t="shared" si="291"/>
        <v>590750454</v>
      </c>
      <c r="AF545" s="143">
        <f t="shared" si="291"/>
        <v>0</v>
      </c>
      <c r="AG545" s="143">
        <f t="shared" si="291"/>
        <v>0</v>
      </c>
      <c r="AH545" s="480"/>
    </row>
    <row r="546" spans="1:34" ht="42.75" customHeight="1">
      <c r="A546" s="483"/>
      <c r="B546" s="483"/>
      <c r="C546" s="437"/>
      <c r="D546" s="191" t="s">
        <v>815</v>
      </c>
      <c r="E546" s="191"/>
      <c r="F546" s="191"/>
      <c r="G546" s="192" t="s">
        <v>816</v>
      </c>
      <c r="H546" s="371">
        <f aca="true" t="shared" si="292" ref="H546:Q546">H547</f>
        <v>0</v>
      </c>
      <c r="I546" s="371">
        <f t="shared" si="292"/>
        <v>6340000</v>
      </c>
      <c r="J546" s="371">
        <f t="shared" si="292"/>
        <v>6340000</v>
      </c>
      <c r="K546" s="371">
        <f t="shared" si="292"/>
        <v>6340000</v>
      </c>
      <c r="L546" s="400"/>
      <c r="M546" s="400">
        <v>0</v>
      </c>
      <c r="N546" s="56">
        <f t="shared" si="292"/>
        <v>27000000</v>
      </c>
      <c r="O546" s="56">
        <f t="shared" si="292"/>
        <v>26600000</v>
      </c>
      <c r="P546" s="56">
        <f t="shared" si="292"/>
        <v>26600000</v>
      </c>
      <c r="Q546" s="56">
        <f t="shared" si="292"/>
        <v>26600000</v>
      </c>
      <c r="R546" s="400">
        <f aca="true" t="shared" si="293" ref="R546:R558">P546-Q546</f>
        <v>0</v>
      </c>
      <c r="S546" s="400">
        <v>0</v>
      </c>
      <c r="T546" s="43"/>
      <c r="U546" s="371">
        <f>U547</f>
        <v>0</v>
      </c>
      <c r="V546" s="371">
        <f>V547</f>
        <v>3500000</v>
      </c>
      <c r="W546" s="371">
        <f>W547</f>
        <v>3500000</v>
      </c>
      <c r="X546" s="371">
        <f>X547</f>
        <v>3500000</v>
      </c>
      <c r="Y546" s="400"/>
      <c r="Z546" s="400">
        <v>0</v>
      </c>
      <c r="AA546" s="61"/>
      <c r="AB546" s="193">
        <f aca="true" t="shared" si="294" ref="AB546:AB551">H546+N546+U546</f>
        <v>27000000</v>
      </c>
      <c r="AC546" s="193">
        <f aca="true" t="shared" si="295" ref="AC546:AC559">I546+O546+V546</f>
        <v>36440000</v>
      </c>
      <c r="AD546" s="193">
        <f aca="true" t="shared" si="296" ref="AD546:AD559">J546+P546+W546</f>
        <v>36440000</v>
      </c>
      <c r="AE546" s="139">
        <f>K546+Q546+X546</f>
        <v>36440000</v>
      </c>
      <c r="AF546" s="407">
        <f>L546+R546+Y546</f>
        <v>0</v>
      </c>
      <c r="AG546" s="407">
        <f>M546+S546+Z546</f>
        <v>0</v>
      </c>
      <c r="AH546" s="480"/>
    </row>
    <row r="547" spans="1:34" ht="30" customHeight="1">
      <c r="A547" s="483"/>
      <c r="B547" s="483"/>
      <c r="C547" s="437"/>
      <c r="D547" s="191"/>
      <c r="E547" s="191" t="s">
        <v>817</v>
      </c>
      <c r="F547" s="191" t="s">
        <v>984</v>
      </c>
      <c r="G547" s="372" t="s">
        <v>818</v>
      </c>
      <c r="H547" s="371">
        <v>0</v>
      </c>
      <c r="I547" s="364">
        <v>6340000</v>
      </c>
      <c r="J547" s="364">
        <v>6340000</v>
      </c>
      <c r="K547" s="364">
        <v>6340000</v>
      </c>
      <c r="L547" s="403"/>
      <c r="M547" s="403">
        <v>0</v>
      </c>
      <c r="N547" s="55">
        <v>27000000</v>
      </c>
      <c r="O547" s="55">
        <v>26600000</v>
      </c>
      <c r="P547" s="55">
        <v>26600000</v>
      </c>
      <c r="Q547" s="55">
        <v>26600000</v>
      </c>
      <c r="R547" s="403">
        <f t="shared" si="293"/>
        <v>0</v>
      </c>
      <c r="S547" s="403">
        <v>0</v>
      </c>
      <c r="T547" s="194" t="s">
        <v>853</v>
      </c>
      <c r="U547" s="371">
        <v>0</v>
      </c>
      <c r="V547" s="364">
        <v>3500000</v>
      </c>
      <c r="W547" s="364">
        <v>3500000</v>
      </c>
      <c r="X547" s="364">
        <v>3500000</v>
      </c>
      <c r="Y547" s="403"/>
      <c r="Z547" s="403">
        <v>0</v>
      </c>
      <c r="AA547" s="52" t="s">
        <v>1082</v>
      </c>
      <c r="AB547" s="198">
        <f t="shared" si="294"/>
        <v>27000000</v>
      </c>
      <c r="AC547" s="198">
        <f t="shared" si="295"/>
        <v>36440000</v>
      </c>
      <c r="AD547" s="198">
        <f t="shared" si="296"/>
        <v>36440000</v>
      </c>
      <c r="AE547" s="141">
        <f aca="true" t="shared" si="297" ref="AE547:AG559">K547+Q547+X547</f>
        <v>36440000</v>
      </c>
      <c r="AF547" s="408">
        <f t="shared" si="297"/>
        <v>0</v>
      </c>
      <c r="AG547" s="408">
        <f t="shared" si="297"/>
        <v>0</v>
      </c>
      <c r="AH547" s="480"/>
    </row>
    <row r="548" spans="1:34" ht="39.75" customHeight="1">
      <c r="A548" s="483"/>
      <c r="B548" s="483"/>
      <c r="C548" s="437"/>
      <c r="D548" s="191" t="s">
        <v>819</v>
      </c>
      <c r="E548" s="191"/>
      <c r="F548" s="191"/>
      <c r="G548" s="192" t="s">
        <v>820</v>
      </c>
      <c r="H548" s="371">
        <f aca="true" t="shared" si="298" ref="H548:Q548">H549</f>
        <v>0</v>
      </c>
      <c r="I548" s="371">
        <f t="shared" si="298"/>
        <v>10120000</v>
      </c>
      <c r="J548" s="371">
        <f t="shared" si="298"/>
        <v>10120000</v>
      </c>
      <c r="K548" s="371">
        <f t="shared" si="298"/>
        <v>10120000</v>
      </c>
      <c r="L548" s="400"/>
      <c r="M548" s="400">
        <v>0</v>
      </c>
      <c r="N548" s="43">
        <f t="shared" si="298"/>
        <v>27000000</v>
      </c>
      <c r="O548" s="43">
        <f t="shared" si="298"/>
        <v>27000000</v>
      </c>
      <c r="P548" s="43">
        <f t="shared" si="298"/>
        <v>27000000</v>
      </c>
      <c r="Q548" s="43">
        <f t="shared" si="298"/>
        <v>27000000</v>
      </c>
      <c r="R548" s="400">
        <f t="shared" si="293"/>
        <v>0</v>
      </c>
      <c r="S548" s="400">
        <v>0</v>
      </c>
      <c r="T548" s="43"/>
      <c r="U548" s="371">
        <f>U549</f>
        <v>0</v>
      </c>
      <c r="V548" s="371">
        <f>V549</f>
        <v>2900000</v>
      </c>
      <c r="W548" s="371">
        <f>W549</f>
        <v>2900000</v>
      </c>
      <c r="X548" s="371">
        <f>X549</f>
        <v>2900000</v>
      </c>
      <c r="Y548" s="400"/>
      <c r="Z548" s="400">
        <v>0</v>
      </c>
      <c r="AA548" s="61"/>
      <c r="AB548" s="193">
        <f t="shared" si="294"/>
        <v>27000000</v>
      </c>
      <c r="AC548" s="193">
        <f t="shared" si="295"/>
        <v>40020000</v>
      </c>
      <c r="AD548" s="193">
        <f t="shared" si="296"/>
        <v>40020000</v>
      </c>
      <c r="AE548" s="139">
        <f t="shared" si="297"/>
        <v>40020000</v>
      </c>
      <c r="AF548" s="407">
        <f t="shared" si="297"/>
        <v>0</v>
      </c>
      <c r="AG548" s="407">
        <f t="shared" si="297"/>
        <v>0</v>
      </c>
      <c r="AH548" s="480"/>
    </row>
    <row r="549" spans="1:34" ht="42.75" customHeight="1">
      <c r="A549" s="483"/>
      <c r="B549" s="483"/>
      <c r="C549" s="437"/>
      <c r="D549" s="191"/>
      <c r="E549" s="191" t="s">
        <v>821</v>
      </c>
      <c r="F549" s="357" t="s">
        <v>985</v>
      </c>
      <c r="G549" s="372" t="s">
        <v>822</v>
      </c>
      <c r="H549" s="371">
        <v>0</v>
      </c>
      <c r="I549" s="364">
        <v>10120000</v>
      </c>
      <c r="J549" s="364">
        <v>10120000</v>
      </c>
      <c r="K549" s="364">
        <v>10120000</v>
      </c>
      <c r="L549" s="403"/>
      <c r="M549" s="403">
        <v>0</v>
      </c>
      <c r="N549" s="74">
        <v>27000000</v>
      </c>
      <c r="O549" s="74">
        <v>27000000</v>
      </c>
      <c r="P549" s="74">
        <v>27000000</v>
      </c>
      <c r="Q549" s="74">
        <v>27000000</v>
      </c>
      <c r="R549" s="403">
        <f t="shared" si="293"/>
        <v>0</v>
      </c>
      <c r="S549" s="403">
        <v>0</v>
      </c>
      <c r="T549" s="194" t="s">
        <v>853</v>
      </c>
      <c r="U549" s="371">
        <v>0</v>
      </c>
      <c r="V549" s="364">
        <v>2900000</v>
      </c>
      <c r="W549" s="364">
        <v>2900000</v>
      </c>
      <c r="X549" s="364">
        <v>2900000</v>
      </c>
      <c r="Y549" s="403"/>
      <c r="Z549" s="403">
        <v>0</v>
      </c>
      <c r="AA549" s="52" t="s">
        <v>1082</v>
      </c>
      <c r="AB549" s="198">
        <f t="shared" si="294"/>
        <v>27000000</v>
      </c>
      <c r="AC549" s="198">
        <f t="shared" si="295"/>
        <v>40020000</v>
      </c>
      <c r="AD549" s="198">
        <f t="shared" si="296"/>
        <v>40020000</v>
      </c>
      <c r="AE549" s="141">
        <f t="shared" si="297"/>
        <v>40020000</v>
      </c>
      <c r="AF549" s="408">
        <f t="shared" si="297"/>
        <v>0</v>
      </c>
      <c r="AG549" s="408">
        <f t="shared" si="297"/>
        <v>0</v>
      </c>
      <c r="AH549" s="480"/>
    </row>
    <row r="550" spans="1:34" ht="42.75" customHeight="1">
      <c r="A550" s="483"/>
      <c r="B550" s="483"/>
      <c r="C550" s="437"/>
      <c r="D550" s="191" t="s">
        <v>823</v>
      </c>
      <c r="E550" s="191"/>
      <c r="F550" s="191"/>
      <c r="G550" s="192" t="s">
        <v>824</v>
      </c>
      <c r="H550" s="371">
        <f aca="true" t="shared" si="299" ref="H550:Q550">H551+H552+H553+H554</f>
        <v>0</v>
      </c>
      <c r="I550" s="371">
        <f t="shared" si="299"/>
        <v>235830240</v>
      </c>
      <c r="J550" s="371">
        <f t="shared" si="299"/>
        <v>235830240</v>
      </c>
      <c r="K550" s="371">
        <f t="shared" si="299"/>
        <v>235830240</v>
      </c>
      <c r="L550" s="400"/>
      <c r="M550" s="400">
        <v>0</v>
      </c>
      <c r="N550" s="43">
        <f t="shared" si="299"/>
        <v>4277688284.26</v>
      </c>
      <c r="O550" s="43">
        <f t="shared" si="299"/>
        <v>4621214995.04</v>
      </c>
      <c r="P550" s="43">
        <f t="shared" si="299"/>
        <v>4200792234.4</v>
      </c>
      <c r="Q550" s="43">
        <f t="shared" si="299"/>
        <v>4200792234.4</v>
      </c>
      <c r="R550" s="400">
        <f t="shared" si="293"/>
        <v>0</v>
      </c>
      <c r="S550" s="400">
        <v>0</v>
      </c>
      <c r="T550" s="43"/>
      <c r="U550" s="43">
        <f>U551+U553+U554</f>
        <v>635000000</v>
      </c>
      <c r="V550" s="43">
        <f>V551+V553+V554</f>
        <v>1509042751.28</v>
      </c>
      <c r="W550" s="43">
        <f>W551+W553+W554</f>
        <v>1444114888.55</v>
      </c>
      <c r="X550" s="43">
        <f>X551+X553+X554</f>
        <v>1397554888.55</v>
      </c>
      <c r="Y550" s="400">
        <f>W550-X550</f>
        <v>46560000</v>
      </c>
      <c r="Z550" s="400">
        <v>0</v>
      </c>
      <c r="AA550" s="61"/>
      <c r="AB550" s="193">
        <f t="shared" si="294"/>
        <v>4912688284.26</v>
      </c>
      <c r="AC550" s="193">
        <f t="shared" si="295"/>
        <v>6366087986.32</v>
      </c>
      <c r="AD550" s="193">
        <f t="shared" si="296"/>
        <v>5880737362.95</v>
      </c>
      <c r="AE550" s="139">
        <f t="shared" si="297"/>
        <v>5834177362.95</v>
      </c>
      <c r="AF550" s="407">
        <f t="shared" si="297"/>
        <v>46560000</v>
      </c>
      <c r="AG550" s="407">
        <f t="shared" si="297"/>
        <v>0</v>
      </c>
      <c r="AH550" s="480"/>
    </row>
    <row r="551" spans="1:34" ht="29.25" customHeight="1">
      <c r="A551" s="483"/>
      <c r="B551" s="483"/>
      <c r="C551" s="437"/>
      <c r="D551" s="436"/>
      <c r="E551" s="191" t="s">
        <v>825</v>
      </c>
      <c r="F551" s="366" t="s">
        <v>986</v>
      </c>
      <c r="G551" s="204" t="s">
        <v>826</v>
      </c>
      <c r="H551" s="371">
        <v>0</v>
      </c>
      <c r="I551" s="371"/>
      <c r="J551" s="371"/>
      <c r="K551" s="371"/>
      <c r="L551" s="400"/>
      <c r="M551" s="400">
        <v>0</v>
      </c>
      <c r="N551" s="96">
        <v>0</v>
      </c>
      <c r="O551" s="96"/>
      <c r="P551" s="96"/>
      <c r="Q551" s="96"/>
      <c r="R551" s="400">
        <f t="shared" si="293"/>
        <v>0</v>
      </c>
      <c r="S551" s="400">
        <v>0</v>
      </c>
      <c r="T551" s="95"/>
      <c r="U551" s="95">
        <v>400000000</v>
      </c>
      <c r="V551" s="95">
        <v>794541052</v>
      </c>
      <c r="W551" s="95">
        <v>744560100</v>
      </c>
      <c r="X551" s="95">
        <v>698000100</v>
      </c>
      <c r="Y551" s="400">
        <f>W551-X551</f>
        <v>46560000</v>
      </c>
      <c r="Z551" s="400">
        <v>0</v>
      </c>
      <c r="AA551" s="52" t="s">
        <v>1082</v>
      </c>
      <c r="AB551" s="99">
        <f t="shared" si="294"/>
        <v>400000000</v>
      </c>
      <c r="AC551" s="99">
        <f t="shared" si="295"/>
        <v>794541052</v>
      </c>
      <c r="AD551" s="99">
        <f t="shared" si="296"/>
        <v>744560100</v>
      </c>
      <c r="AE551" s="693">
        <f t="shared" si="297"/>
        <v>698000100</v>
      </c>
      <c r="AF551" s="410">
        <f t="shared" si="297"/>
        <v>46560000</v>
      </c>
      <c r="AG551" s="410">
        <f t="shared" si="297"/>
        <v>0</v>
      </c>
      <c r="AH551" s="480"/>
    </row>
    <row r="552" spans="1:34" ht="29.25" customHeight="1">
      <c r="A552" s="483"/>
      <c r="B552" s="483"/>
      <c r="C552" s="437"/>
      <c r="D552" s="437"/>
      <c r="E552" s="195" t="s">
        <v>1046</v>
      </c>
      <c r="F552" s="370" t="s">
        <v>996</v>
      </c>
      <c r="G552" s="369" t="s">
        <v>862</v>
      </c>
      <c r="H552" s="95">
        <v>0</v>
      </c>
      <c r="I552" s="95">
        <f>82959400+97414173</f>
        <v>180373573</v>
      </c>
      <c r="J552" s="95">
        <f>82959400+97414173</f>
        <v>180373573</v>
      </c>
      <c r="K552" s="95">
        <f>82959400+97414173</f>
        <v>180373573</v>
      </c>
      <c r="L552" s="95"/>
      <c r="M552" s="95">
        <v>0</v>
      </c>
      <c r="N552" s="97">
        <v>3664688284.26</v>
      </c>
      <c r="O552" s="97">
        <f>1002094396+3144532032.04+260000000</f>
        <v>4406626428.04</v>
      </c>
      <c r="P552" s="97">
        <f>992011040+2843263063.4+167062548</f>
        <v>4002336651.4</v>
      </c>
      <c r="Q552" s="97">
        <f>992011040+2843263063.4+167062548</f>
        <v>4002336651.4</v>
      </c>
      <c r="R552" s="95">
        <f t="shared" si="293"/>
        <v>0</v>
      </c>
      <c r="S552" s="95">
        <v>0</v>
      </c>
      <c r="T552" s="364" t="s">
        <v>853</v>
      </c>
      <c r="U552" s="9">
        <v>0</v>
      </c>
      <c r="V552" s="9"/>
      <c r="W552" s="9"/>
      <c r="X552" s="9"/>
      <c r="Y552" s="95"/>
      <c r="Z552" s="95">
        <v>0</v>
      </c>
      <c r="AA552" s="9"/>
      <c r="AB552" s="9">
        <f>H552+N552+U552</f>
        <v>3664688284.26</v>
      </c>
      <c r="AC552" s="9">
        <f t="shared" si="295"/>
        <v>4587000001.04</v>
      </c>
      <c r="AD552" s="9">
        <f t="shared" si="296"/>
        <v>4182710224.4</v>
      </c>
      <c r="AE552" s="143">
        <f t="shared" si="297"/>
        <v>4182710224.4</v>
      </c>
      <c r="AF552" s="143">
        <f t="shared" si="297"/>
        <v>0</v>
      </c>
      <c r="AG552" s="143">
        <f t="shared" si="297"/>
        <v>0</v>
      </c>
      <c r="AH552" s="480"/>
    </row>
    <row r="553" spans="1:34" ht="38.25">
      <c r="A553" s="483"/>
      <c r="B553" s="483"/>
      <c r="C553" s="437"/>
      <c r="D553" s="437"/>
      <c r="E553" s="195" t="s">
        <v>827</v>
      </c>
      <c r="F553" s="338" t="s">
        <v>987</v>
      </c>
      <c r="G553" s="372" t="s">
        <v>828</v>
      </c>
      <c r="H553" s="371">
        <v>0</v>
      </c>
      <c r="I553" s="364">
        <v>28456667</v>
      </c>
      <c r="J553" s="364">
        <v>28456667</v>
      </c>
      <c r="K553" s="364">
        <v>28456667</v>
      </c>
      <c r="L553" s="403"/>
      <c r="M553" s="403">
        <v>0</v>
      </c>
      <c r="N553" s="18">
        <v>543000000</v>
      </c>
      <c r="O553" s="18">
        <f>57050000+91621901</f>
        <v>148671901</v>
      </c>
      <c r="P553" s="18">
        <f>45319305+87219612</f>
        <v>132538917</v>
      </c>
      <c r="Q553" s="18">
        <f>45319305+87219612</f>
        <v>132538917</v>
      </c>
      <c r="R553" s="403">
        <f t="shared" si="293"/>
        <v>0</v>
      </c>
      <c r="S553" s="403">
        <v>0</v>
      </c>
      <c r="T553" s="194" t="s">
        <v>1098</v>
      </c>
      <c r="U553" s="51">
        <v>60000000</v>
      </c>
      <c r="V553" s="51">
        <v>509306071.73</v>
      </c>
      <c r="W553" s="51">
        <v>503682018</v>
      </c>
      <c r="X553" s="51">
        <v>503682018</v>
      </c>
      <c r="Y553" s="403"/>
      <c r="Z553" s="403">
        <v>0</v>
      </c>
      <c r="AA553" s="199" t="s">
        <v>1099</v>
      </c>
      <c r="AB553" s="198">
        <f aca="true" t="shared" si="300" ref="AB553:AB559">H553+N553+U553</f>
        <v>603000000</v>
      </c>
      <c r="AC553" s="198">
        <f t="shared" si="295"/>
        <v>686434639.73</v>
      </c>
      <c r="AD553" s="198">
        <f t="shared" si="296"/>
        <v>664677602</v>
      </c>
      <c r="AE553" s="141">
        <f t="shared" si="297"/>
        <v>664677602</v>
      </c>
      <c r="AF553" s="408">
        <f t="shared" si="297"/>
        <v>0</v>
      </c>
      <c r="AG553" s="408">
        <f t="shared" si="297"/>
        <v>0</v>
      </c>
      <c r="AH553" s="480"/>
    </row>
    <row r="554" spans="1:34" ht="38.25">
      <c r="A554" s="483"/>
      <c r="B554" s="483"/>
      <c r="C554" s="438"/>
      <c r="D554" s="438"/>
      <c r="E554" s="195" t="s">
        <v>829</v>
      </c>
      <c r="F554" s="338" t="s">
        <v>988</v>
      </c>
      <c r="G554" s="372" t="s">
        <v>830</v>
      </c>
      <c r="H554" s="371">
        <v>0</v>
      </c>
      <c r="I554" s="364">
        <v>27000000</v>
      </c>
      <c r="J554" s="364">
        <v>27000000</v>
      </c>
      <c r="K554" s="364">
        <v>27000000</v>
      </c>
      <c r="L554" s="403"/>
      <c r="M554" s="403">
        <v>0</v>
      </c>
      <c r="N554" s="18">
        <v>70000000</v>
      </c>
      <c r="O554" s="18">
        <f>52416666+13500000</f>
        <v>65916666</v>
      </c>
      <c r="P554" s="18">
        <f>52416666+13500000</f>
        <v>65916666</v>
      </c>
      <c r="Q554" s="18">
        <f>52416666+13500000</f>
        <v>65916666</v>
      </c>
      <c r="R554" s="403">
        <f t="shared" si="293"/>
        <v>0</v>
      </c>
      <c r="S554" s="403">
        <v>0</v>
      </c>
      <c r="T554" s="194" t="s">
        <v>1098</v>
      </c>
      <c r="U554" s="51">
        <v>175000000</v>
      </c>
      <c r="V554" s="51">
        <v>205195627.55</v>
      </c>
      <c r="W554" s="51">
        <v>195872770.55</v>
      </c>
      <c r="X554" s="51">
        <v>195872770.55</v>
      </c>
      <c r="Y554" s="403"/>
      <c r="Z554" s="403">
        <v>0</v>
      </c>
      <c r="AA554" s="199" t="s">
        <v>1099</v>
      </c>
      <c r="AB554" s="198">
        <f t="shared" si="300"/>
        <v>245000000</v>
      </c>
      <c r="AC554" s="198">
        <f t="shared" si="295"/>
        <v>298112293.55</v>
      </c>
      <c r="AD554" s="198">
        <f t="shared" si="296"/>
        <v>288789436.55</v>
      </c>
      <c r="AE554" s="141">
        <f t="shared" si="297"/>
        <v>288789436.55</v>
      </c>
      <c r="AF554" s="408">
        <f t="shared" si="297"/>
        <v>0</v>
      </c>
      <c r="AG554" s="408">
        <f t="shared" si="297"/>
        <v>0</v>
      </c>
      <c r="AH554" s="480"/>
    </row>
    <row r="555" spans="1:34" ht="22.5" customHeight="1">
      <c r="A555" s="483"/>
      <c r="B555" s="483"/>
      <c r="C555" s="191" t="s">
        <v>56</v>
      </c>
      <c r="D555" s="194"/>
      <c r="E555" s="194"/>
      <c r="F555" s="191"/>
      <c r="G555" s="192" t="s">
        <v>57</v>
      </c>
      <c r="H555" s="43">
        <f aca="true" t="shared" si="301" ref="H555:Q555">H556+H558</f>
        <v>20000000</v>
      </c>
      <c r="I555" s="43">
        <f t="shared" si="301"/>
        <v>346563962</v>
      </c>
      <c r="J555" s="43">
        <f t="shared" si="301"/>
        <v>346563962</v>
      </c>
      <c r="K555" s="43">
        <f t="shared" si="301"/>
        <v>346563962</v>
      </c>
      <c r="L555" s="43"/>
      <c r="M555" s="43">
        <v>0</v>
      </c>
      <c r="N555" s="43">
        <f t="shared" si="301"/>
        <v>61000000</v>
      </c>
      <c r="O555" s="43">
        <f t="shared" si="301"/>
        <v>77400000</v>
      </c>
      <c r="P555" s="43">
        <f t="shared" si="301"/>
        <v>77400000</v>
      </c>
      <c r="Q555" s="43">
        <f t="shared" si="301"/>
        <v>77400000</v>
      </c>
      <c r="R555" s="43">
        <f t="shared" si="293"/>
        <v>0</v>
      </c>
      <c r="S555" s="43">
        <v>0</v>
      </c>
      <c r="T555" s="371"/>
      <c r="U555" s="371">
        <f>U556+U558</f>
        <v>0</v>
      </c>
      <c r="V555" s="371">
        <f>V556+V558</f>
        <v>55892703.42</v>
      </c>
      <c r="W555" s="371">
        <f>W556+W558</f>
        <v>52492702</v>
      </c>
      <c r="X555" s="371">
        <f>X556+X558</f>
        <v>52492702</v>
      </c>
      <c r="Y555" s="43"/>
      <c r="Z555" s="43">
        <v>0</v>
      </c>
      <c r="AA555" s="371"/>
      <c r="AB555" s="193">
        <f t="shared" si="300"/>
        <v>81000000</v>
      </c>
      <c r="AC555" s="193">
        <f t="shared" si="295"/>
        <v>479856665.42</v>
      </c>
      <c r="AD555" s="193">
        <f t="shared" si="296"/>
        <v>476456664</v>
      </c>
      <c r="AE555" s="139">
        <f t="shared" si="297"/>
        <v>476456664</v>
      </c>
      <c r="AF555" s="407">
        <f t="shared" si="297"/>
        <v>0</v>
      </c>
      <c r="AG555" s="407">
        <f t="shared" si="297"/>
        <v>0</v>
      </c>
      <c r="AH555" s="480"/>
    </row>
    <row r="556" spans="1:34" ht="27.75" customHeight="1">
      <c r="A556" s="483"/>
      <c r="B556" s="483"/>
      <c r="C556" s="436"/>
      <c r="D556" s="191" t="s">
        <v>350</v>
      </c>
      <c r="E556" s="191"/>
      <c r="F556" s="191"/>
      <c r="G556" s="192" t="s">
        <v>351</v>
      </c>
      <c r="H556" s="43">
        <f aca="true" t="shared" si="302" ref="H556:Q556">H557</f>
        <v>20000000</v>
      </c>
      <c r="I556" s="43">
        <f t="shared" si="302"/>
        <v>341863962</v>
      </c>
      <c r="J556" s="43">
        <f t="shared" si="302"/>
        <v>341863962</v>
      </c>
      <c r="K556" s="43">
        <f t="shared" si="302"/>
        <v>341863962</v>
      </c>
      <c r="L556" s="43"/>
      <c r="M556" s="43">
        <v>0</v>
      </c>
      <c r="N556" s="43">
        <f t="shared" si="302"/>
        <v>34000000</v>
      </c>
      <c r="O556" s="43">
        <f t="shared" si="302"/>
        <v>53650000</v>
      </c>
      <c r="P556" s="43">
        <f t="shared" si="302"/>
        <v>53650000</v>
      </c>
      <c r="Q556" s="43">
        <f t="shared" si="302"/>
        <v>53650000</v>
      </c>
      <c r="R556" s="43">
        <f t="shared" si="293"/>
        <v>0</v>
      </c>
      <c r="S556" s="43">
        <v>0</v>
      </c>
      <c r="T556" s="43"/>
      <c r="U556" s="371">
        <f>U557</f>
        <v>0</v>
      </c>
      <c r="V556" s="371">
        <f>V557</f>
        <v>29945738.11</v>
      </c>
      <c r="W556" s="371">
        <f>W557</f>
        <v>29945737</v>
      </c>
      <c r="X556" s="371">
        <f>X557</f>
        <v>29945737</v>
      </c>
      <c r="Y556" s="43"/>
      <c r="Z556" s="43">
        <v>0</v>
      </c>
      <c r="AA556" s="61"/>
      <c r="AB556" s="193">
        <f t="shared" si="300"/>
        <v>54000000</v>
      </c>
      <c r="AC556" s="193">
        <f t="shared" si="295"/>
        <v>425459700.11</v>
      </c>
      <c r="AD556" s="193">
        <f t="shared" si="296"/>
        <v>425459699</v>
      </c>
      <c r="AE556" s="139">
        <f t="shared" si="297"/>
        <v>425459699</v>
      </c>
      <c r="AF556" s="407">
        <f t="shared" si="297"/>
        <v>0</v>
      </c>
      <c r="AG556" s="407">
        <f t="shared" si="297"/>
        <v>0</v>
      </c>
      <c r="AH556" s="480"/>
    </row>
    <row r="557" spans="1:34" ht="41.25" customHeight="1">
      <c r="A557" s="483"/>
      <c r="B557" s="483"/>
      <c r="C557" s="437"/>
      <c r="D557" s="191"/>
      <c r="E557" s="191" t="s">
        <v>831</v>
      </c>
      <c r="F557" s="357" t="s">
        <v>989</v>
      </c>
      <c r="G557" s="41" t="s">
        <v>832</v>
      </c>
      <c r="H557" s="18">
        <v>20000000</v>
      </c>
      <c r="I557" s="18">
        <v>341863962</v>
      </c>
      <c r="J557" s="18">
        <v>341863962</v>
      </c>
      <c r="K557" s="18">
        <v>341863962</v>
      </c>
      <c r="L557" s="18"/>
      <c r="M557" s="18">
        <v>0</v>
      </c>
      <c r="N557" s="18">
        <v>34000000</v>
      </c>
      <c r="O557" s="18">
        <f>32050000+21600000</f>
        <v>53650000</v>
      </c>
      <c r="P557" s="18">
        <f>32050000+21600000</f>
        <v>53650000</v>
      </c>
      <c r="Q557" s="18">
        <f>32050000+21600000</f>
        <v>53650000</v>
      </c>
      <c r="R557" s="18">
        <f t="shared" si="293"/>
        <v>0</v>
      </c>
      <c r="S557" s="18">
        <v>0</v>
      </c>
      <c r="T557" s="194" t="s">
        <v>1098</v>
      </c>
      <c r="U557" s="7">
        <v>0</v>
      </c>
      <c r="V557" s="9">
        <v>29945738.11</v>
      </c>
      <c r="W557" s="9">
        <v>29945737</v>
      </c>
      <c r="X557" s="9">
        <v>29945737</v>
      </c>
      <c r="Y557" s="18"/>
      <c r="Z557" s="18">
        <v>0</v>
      </c>
      <c r="AA557" s="199" t="s">
        <v>1099</v>
      </c>
      <c r="AB557" s="198">
        <f t="shared" si="300"/>
        <v>54000000</v>
      </c>
      <c r="AC557" s="198">
        <f t="shared" si="295"/>
        <v>425459700.11</v>
      </c>
      <c r="AD557" s="198">
        <f t="shared" si="296"/>
        <v>425459699</v>
      </c>
      <c r="AE557" s="141">
        <f t="shared" si="297"/>
        <v>425459699</v>
      </c>
      <c r="AF557" s="408">
        <f t="shared" si="297"/>
        <v>0</v>
      </c>
      <c r="AG557" s="408">
        <f t="shared" si="297"/>
        <v>0</v>
      </c>
      <c r="AH557" s="480"/>
    </row>
    <row r="558" spans="1:34" ht="27" customHeight="1">
      <c r="A558" s="483"/>
      <c r="B558" s="483"/>
      <c r="C558" s="437"/>
      <c r="D558" s="191" t="s">
        <v>833</v>
      </c>
      <c r="E558" s="191"/>
      <c r="F558" s="191"/>
      <c r="G558" s="192" t="s">
        <v>834</v>
      </c>
      <c r="H558" s="371">
        <f aca="true" t="shared" si="303" ref="H558:Q558">H559</f>
        <v>0</v>
      </c>
      <c r="I558" s="371">
        <f t="shared" si="303"/>
        <v>4700000</v>
      </c>
      <c r="J558" s="371">
        <f t="shared" si="303"/>
        <v>4700000</v>
      </c>
      <c r="K558" s="371">
        <f t="shared" si="303"/>
        <v>4700000</v>
      </c>
      <c r="L558" s="400"/>
      <c r="M558" s="400">
        <v>0</v>
      </c>
      <c r="N558" s="43">
        <f t="shared" si="303"/>
        <v>27000000</v>
      </c>
      <c r="O558" s="43">
        <f t="shared" si="303"/>
        <v>23750000</v>
      </c>
      <c r="P558" s="43">
        <f t="shared" si="303"/>
        <v>23750000</v>
      </c>
      <c r="Q558" s="43">
        <f t="shared" si="303"/>
        <v>23750000</v>
      </c>
      <c r="R558" s="400">
        <f t="shared" si="293"/>
        <v>0</v>
      </c>
      <c r="S558" s="400">
        <v>0</v>
      </c>
      <c r="T558" s="18"/>
      <c r="U558" s="371">
        <f>U559</f>
        <v>0</v>
      </c>
      <c r="V558" s="371">
        <f>V559</f>
        <v>25946965.31</v>
      </c>
      <c r="W558" s="371">
        <f>W559</f>
        <v>22546965</v>
      </c>
      <c r="X558" s="371">
        <f>X559</f>
        <v>22546965</v>
      </c>
      <c r="Y558" s="400"/>
      <c r="Z558" s="400">
        <v>0</v>
      </c>
      <c r="AA558" s="54"/>
      <c r="AB558" s="193">
        <f t="shared" si="300"/>
        <v>27000000</v>
      </c>
      <c r="AC558" s="193">
        <f t="shared" si="295"/>
        <v>54396965.31</v>
      </c>
      <c r="AD558" s="193">
        <f t="shared" si="296"/>
        <v>50996965</v>
      </c>
      <c r="AE558" s="139">
        <f t="shared" si="297"/>
        <v>50996965</v>
      </c>
      <c r="AF558" s="407">
        <f t="shared" si="297"/>
        <v>0</v>
      </c>
      <c r="AG558" s="407">
        <f t="shared" si="297"/>
        <v>0</v>
      </c>
      <c r="AH558" s="480"/>
    </row>
    <row r="559" spans="1:34" ht="21.75" customHeight="1">
      <c r="A559" s="483"/>
      <c r="B559" s="483"/>
      <c r="C559" s="437"/>
      <c r="D559" s="439"/>
      <c r="E559" s="191" t="s">
        <v>835</v>
      </c>
      <c r="F559" s="441" t="s">
        <v>990</v>
      </c>
      <c r="G559" s="442" t="s">
        <v>836</v>
      </c>
      <c r="H559" s="427">
        <v>0</v>
      </c>
      <c r="I559" s="427">
        <v>4700000</v>
      </c>
      <c r="J559" s="427">
        <v>4700000</v>
      </c>
      <c r="K559" s="427">
        <v>4700000</v>
      </c>
      <c r="L559" s="427"/>
      <c r="M559" s="427">
        <v>0</v>
      </c>
      <c r="N559" s="429">
        <v>27000000</v>
      </c>
      <c r="O559" s="429">
        <v>23750000</v>
      </c>
      <c r="P559" s="429">
        <v>23750000</v>
      </c>
      <c r="Q559" s="429">
        <v>23750000</v>
      </c>
      <c r="R559" s="427">
        <f>P559-Q559</f>
        <v>0</v>
      </c>
      <c r="S559" s="427">
        <v>0</v>
      </c>
      <c r="T559" s="434" t="s">
        <v>853</v>
      </c>
      <c r="U559" s="429">
        <v>0</v>
      </c>
      <c r="V559" s="429">
        <v>25946965.31</v>
      </c>
      <c r="W559" s="429">
        <v>22546965</v>
      </c>
      <c r="X559" s="429">
        <v>22546965</v>
      </c>
      <c r="Y559" s="427"/>
      <c r="Z559" s="427">
        <v>0</v>
      </c>
      <c r="AA559" s="423" t="s">
        <v>1082</v>
      </c>
      <c r="AB559" s="424">
        <f t="shared" si="300"/>
        <v>27000000</v>
      </c>
      <c r="AC559" s="424">
        <f t="shared" si="295"/>
        <v>54396965.31</v>
      </c>
      <c r="AD559" s="424">
        <f t="shared" si="296"/>
        <v>50996965</v>
      </c>
      <c r="AE559" s="694">
        <f t="shared" si="297"/>
        <v>50996965</v>
      </c>
      <c r="AF559" s="644">
        <f t="shared" si="297"/>
        <v>0</v>
      </c>
      <c r="AG559" s="644">
        <f t="shared" si="297"/>
        <v>0</v>
      </c>
      <c r="AH559" s="480"/>
    </row>
    <row r="560" spans="1:34" ht="21.75" customHeight="1">
      <c r="A560" s="483"/>
      <c r="B560" s="483"/>
      <c r="C560" s="437"/>
      <c r="D560" s="440"/>
      <c r="E560" s="191" t="s">
        <v>837</v>
      </c>
      <c r="F560" s="441"/>
      <c r="G560" s="442"/>
      <c r="H560" s="428"/>
      <c r="I560" s="428"/>
      <c r="J560" s="428"/>
      <c r="K560" s="428"/>
      <c r="L560" s="428"/>
      <c r="M560" s="428"/>
      <c r="N560" s="430"/>
      <c r="O560" s="430"/>
      <c r="P560" s="430"/>
      <c r="Q560" s="430"/>
      <c r="R560" s="428"/>
      <c r="S560" s="428"/>
      <c r="T560" s="434"/>
      <c r="U560" s="430"/>
      <c r="V560" s="430"/>
      <c r="W560" s="430"/>
      <c r="X560" s="430"/>
      <c r="Y560" s="428"/>
      <c r="Z560" s="428"/>
      <c r="AA560" s="423"/>
      <c r="AB560" s="424"/>
      <c r="AC560" s="424"/>
      <c r="AD560" s="424"/>
      <c r="AE560" s="694"/>
      <c r="AF560" s="644"/>
      <c r="AG560" s="644"/>
      <c r="AH560" s="480"/>
    </row>
    <row r="561" spans="1:34" ht="12.75">
      <c r="A561" s="483"/>
      <c r="B561" s="483"/>
      <c r="C561" s="191" t="s">
        <v>149</v>
      </c>
      <c r="D561" s="194"/>
      <c r="E561" s="194"/>
      <c r="F561" s="191"/>
      <c r="G561" s="192" t="s">
        <v>150</v>
      </c>
      <c r="H561" s="43">
        <f aca="true" t="shared" si="304" ref="H561:Q561">H562+H564</f>
        <v>30000000</v>
      </c>
      <c r="I561" s="43">
        <f t="shared" si="304"/>
        <v>316973895</v>
      </c>
      <c r="J561" s="43">
        <f t="shared" si="304"/>
        <v>316973895</v>
      </c>
      <c r="K561" s="43">
        <f t="shared" si="304"/>
        <v>316973895</v>
      </c>
      <c r="L561" s="43"/>
      <c r="M561" s="43">
        <v>0</v>
      </c>
      <c r="N561" s="43">
        <f t="shared" si="304"/>
        <v>40000000</v>
      </c>
      <c r="O561" s="43">
        <f t="shared" si="304"/>
        <v>151125768</v>
      </c>
      <c r="P561" s="43">
        <f t="shared" si="304"/>
        <v>146159663</v>
      </c>
      <c r="Q561" s="43">
        <f t="shared" si="304"/>
        <v>146159663</v>
      </c>
      <c r="R561" s="43">
        <f>P561-Q561</f>
        <v>0</v>
      </c>
      <c r="S561" s="43">
        <v>0</v>
      </c>
      <c r="T561" s="371"/>
      <c r="U561" s="371">
        <f>U562+U564</f>
        <v>0</v>
      </c>
      <c r="V561" s="371">
        <f>V562+V564</f>
        <v>184118951.58</v>
      </c>
      <c r="W561" s="371">
        <f>W562+W564</f>
        <v>183617340.75</v>
      </c>
      <c r="X561" s="371">
        <f>X562+X564</f>
        <v>183617340.75</v>
      </c>
      <c r="Y561" s="43"/>
      <c r="Z561" s="43">
        <v>0</v>
      </c>
      <c r="AA561" s="371"/>
      <c r="AB561" s="193">
        <f aca="true" t="shared" si="305" ref="AB561:AG565">H561+N561+U561</f>
        <v>70000000</v>
      </c>
      <c r="AC561" s="193">
        <f t="shared" si="305"/>
        <v>652218614.58</v>
      </c>
      <c r="AD561" s="193">
        <f t="shared" si="305"/>
        <v>646750898.75</v>
      </c>
      <c r="AE561" s="139">
        <f t="shared" si="305"/>
        <v>646750898.75</v>
      </c>
      <c r="AF561" s="407">
        <f t="shared" si="305"/>
        <v>0</v>
      </c>
      <c r="AG561" s="407">
        <f t="shared" si="305"/>
        <v>0</v>
      </c>
      <c r="AH561" s="480"/>
    </row>
    <row r="562" spans="1:34" ht="12.75">
      <c r="A562" s="483"/>
      <c r="B562" s="483"/>
      <c r="C562" s="425"/>
      <c r="D562" s="191" t="s">
        <v>838</v>
      </c>
      <c r="E562" s="190"/>
      <c r="F562" s="190"/>
      <c r="G562" s="190" t="s">
        <v>839</v>
      </c>
      <c r="H562" s="43">
        <f aca="true" t="shared" si="306" ref="H562:Q562">H563</f>
        <v>20000000</v>
      </c>
      <c r="I562" s="43">
        <f t="shared" si="306"/>
        <v>135040562</v>
      </c>
      <c r="J562" s="43">
        <f t="shared" si="306"/>
        <v>135040562</v>
      </c>
      <c r="K562" s="43">
        <f t="shared" si="306"/>
        <v>135040562</v>
      </c>
      <c r="L562" s="43"/>
      <c r="M562" s="43">
        <v>0</v>
      </c>
      <c r="N562" s="43">
        <f t="shared" si="306"/>
        <v>20000000</v>
      </c>
      <c r="O562" s="43">
        <f t="shared" si="306"/>
        <v>32159105</v>
      </c>
      <c r="P562" s="43">
        <f t="shared" si="306"/>
        <v>27193000</v>
      </c>
      <c r="Q562" s="43">
        <f t="shared" si="306"/>
        <v>27193000</v>
      </c>
      <c r="R562" s="43">
        <f>P562-Q562</f>
        <v>0</v>
      </c>
      <c r="S562" s="43">
        <v>0</v>
      </c>
      <c r="T562" s="43"/>
      <c r="U562" s="371">
        <f>U563</f>
        <v>0</v>
      </c>
      <c r="V562" s="371">
        <f>V563</f>
        <v>184118951.58</v>
      </c>
      <c r="W562" s="371">
        <f>W563</f>
        <v>183617340.75</v>
      </c>
      <c r="X562" s="371">
        <f>X563</f>
        <v>183617340.75</v>
      </c>
      <c r="Y562" s="43"/>
      <c r="Z562" s="43">
        <v>0</v>
      </c>
      <c r="AA562" s="61"/>
      <c r="AB562" s="193">
        <f t="shared" si="305"/>
        <v>40000000</v>
      </c>
      <c r="AC562" s="193">
        <f t="shared" si="305"/>
        <v>351318618.58000004</v>
      </c>
      <c r="AD562" s="193">
        <f t="shared" si="305"/>
        <v>345850902.75</v>
      </c>
      <c r="AE562" s="139">
        <f t="shared" si="305"/>
        <v>345850902.75</v>
      </c>
      <c r="AF562" s="407">
        <f t="shared" si="305"/>
        <v>0</v>
      </c>
      <c r="AG562" s="407">
        <f t="shared" si="305"/>
        <v>0</v>
      </c>
      <c r="AH562" s="480"/>
    </row>
    <row r="563" spans="1:34" ht="38.25">
      <c r="A563" s="483"/>
      <c r="B563" s="483"/>
      <c r="C563" s="426"/>
      <c r="D563" s="191"/>
      <c r="E563" s="191" t="s">
        <v>840</v>
      </c>
      <c r="F563" s="191" t="s">
        <v>991</v>
      </c>
      <c r="G563" s="372" t="s">
        <v>841</v>
      </c>
      <c r="H563" s="18">
        <v>20000000</v>
      </c>
      <c r="I563" s="18">
        <f>106847229+28193333</f>
        <v>135040562</v>
      </c>
      <c r="J563" s="18">
        <f>106847229+28193333</f>
        <v>135040562</v>
      </c>
      <c r="K563" s="18">
        <f>106847229+28193333</f>
        <v>135040562</v>
      </c>
      <c r="L563" s="18"/>
      <c r="M563" s="18">
        <v>0</v>
      </c>
      <c r="N563" s="18">
        <v>20000000</v>
      </c>
      <c r="O563" s="18">
        <f>12359105+19800000</f>
        <v>32159105</v>
      </c>
      <c r="P563" s="18">
        <f>7393000+19800000</f>
        <v>27193000</v>
      </c>
      <c r="Q563" s="18">
        <f>7393000+19800000</f>
        <v>27193000</v>
      </c>
      <c r="R563" s="18">
        <f>P563-Q563</f>
        <v>0</v>
      </c>
      <c r="S563" s="18">
        <v>0</v>
      </c>
      <c r="T563" s="194" t="s">
        <v>1023</v>
      </c>
      <c r="U563" s="371">
        <v>0</v>
      </c>
      <c r="V563" s="364">
        <f>28394228+155724723.58</f>
        <v>184118951.58</v>
      </c>
      <c r="W563" s="364">
        <f>27900000+155717340.75</f>
        <v>183617340.75</v>
      </c>
      <c r="X563" s="364">
        <f>27900000+155717340.75</f>
        <v>183617340.75</v>
      </c>
      <c r="Y563" s="18"/>
      <c r="Z563" s="18">
        <v>0</v>
      </c>
      <c r="AA563" s="199" t="s">
        <v>1099</v>
      </c>
      <c r="AB563" s="198">
        <f t="shared" si="305"/>
        <v>40000000</v>
      </c>
      <c r="AC563" s="198">
        <f t="shared" si="305"/>
        <v>351318618.58000004</v>
      </c>
      <c r="AD563" s="198">
        <f t="shared" si="305"/>
        <v>345850902.75</v>
      </c>
      <c r="AE563" s="141">
        <f t="shared" si="305"/>
        <v>345850902.75</v>
      </c>
      <c r="AF563" s="408">
        <f t="shared" si="305"/>
        <v>0</v>
      </c>
      <c r="AG563" s="408">
        <f t="shared" si="305"/>
        <v>0</v>
      </c>
      <c r="AH563" s="480"/>
    </row>
    <row r="564" spans="1:34" ht="12.75">
      <c r="A564" s="483"/>
      <c r="B564" s="483"/>
      <c r="C564" s="426"/>
      <c r="D564" s="191" t="s">
        <v>842</v>
      </c>
      <c r="E564" s="190"/>
      <c r="F564" s="191"/>
      <c r="G564" s="234" t="s">
        <v>843</v>
      </c>
      <c r="H564" s="43">
        <f aca="true" t="shared" si="307" ref="H564:Q564">H565</f>
        <v>10000000</v>
      </c>
      <c r="I564" s="43">
        <f t="shared" si="307"/>
        <v>181933333</v>
      </c>
      <c r="J564" s="43">
        <f t="shared" si="307"/>
        <v>181933333</v>
      </c>
      <c r="K564" s="43">
        <f t="shared" si="307"/>
        <v>181933333</v>
      </c>
      <c r="L564" s="43"/>
      <c r="M564" s="43">
        <v>0</v>
      </c>
      <c r="N564" s="43">
        <f t="shared" si="307"/>
        <v>20000000</v>
      </c>
      <c r="O564" s="43">
        <f t="shared" si="307"/>
        <v>118966663</v>
      </c>
      <c r="P564" s="43">
        <f t="shared" si="307"/>
        <v>118966663</v>
      </c>
      <c r="Q564" s="43">
        <f t="shared" si="307"/>
        <v>118966663</v>
      </c>
      <c r="R564" s="43">
        <f>P564-Q564</f>
        <v>0</v>
      </c>
      <c r="S564" s="43">
        <v>0</v>
      </c>
      <c r="T564" s="43"/>
      <c r="U564" s="371">
        <f>U565</f>
        <v>0</v>
      </c>
      <c r="V564" s="371"/>
      <c r="W564" s="371"/>
      <c r="X564" s="371"/>
      <c r="Y564" s="43"/>
      <c r="Z564" s="43">
        <v>0</v>
      </c>
      <c r="AA564" s="61"/>
      <c r="AB564" s="193">
        <f t="shared" si="305"/>
        <v>30000000</v>
      </c>
      <c r="AC564" s="193">
        <f t="shared" si="305"/>
        <v>300899996</v>
      </c>
      <c r="AD564" s="193">
        <f t="shared" si="305"/>
        <v>300899996</v>
      </c>
      <c r="AE564" s="139">
        <f t="shared" si="305"/>
        <v>300899996</v>
      </c>
      <c r="AF564" s="407">
        <f t="shared" si="305"/>
        <v>0</v>
      </c>
      <c r="AG564" s="407">
        <f t="shared" si="305"/>
        <v>0</v>
      </c>
      <c r="AH564" s="480"/>
    </row>
    <row r="565" spans="1:34" ht="36" customHeight="1" thickBot="1">
      <c r="A565" s="483"/>
      <c r="B565" s="483"/>
      <c r="C565" s="426"/>
      <c r="D565" s="365"/>
      <c r="E565" s="366" t="s">
        <v>844</v>
      </c>
      <c r="F565" s="366" t="s">
        <v>992</v>
      </c>
      <c r="G565" s="243" t="s">
        <v>845</v>
      </c>
      <c r="H565" s="360">
        <v>10000000</v>
      </c>
      <c r="I565" s="360">
        <v>181933333</v>
      </c>
      <c r="J565" s="360">
        <v>181933333</v>
      </c>
      <c r="K565" s="360">
        <v>181933333</v>
      </c>
      <c r="L565" s="392"/>
      <c r="M565" s="392">
        <v>0</v>
      </c>
      <c r="N565" s="200">
        <v>20000000</v>
      </c>
      <c r="O565" s="200">
        <v>118966663</v>
      </c>
      <c r="P565" s="200">
        <v>118966663</v>
      </c>
      <c r="Q565" s="200">
        <v>118966663</v>
      </c>
      <c r="R565" s="392">
        <f>P565-Q565</f>
        <v>0</v>
      </c>
      <c r="S565" s="392">
        <v>0</v>
      </c>
      <c r="T565" s="376" t="s">
        <v>853</v>
      </c>
      <c r="U565" s="361">
        <v>0</v>
      </c>
      <c r="V565" s="361"/>
      <c r="W565" s="361"/>
      <c r="X565" s="361"/>
      <c r="Y565" s="392"/>
      <c r="Z565" s="392">
        <v>0</v>
      </c>
      <c r="AA565" s="241"/>
      <c r="AB565" s="244">
        <f t="shared" si="305"/>
        <v>30000000</v>
      </c>
      <c r="AC565" s="244">
        <f t="shared" si="305"/>
        <v>300899996</v>
      </c>
      <c r="AD565" s="244">
        <f t="shared" si="305"/>
        <v>300899996</v>
      </c>
      <c r="AE565" s="242">
        <f t="shared" si="305"/>
        <v>300899996</v>
      </c>
      <c r="AF565" s="410">
        <f t="shared" si="305"/>
        <v>0</v>
      </c>
      <c r="AG565" s="410">
        <f t="shared" si="305"/>
        <v>0</v>
      </c>
      <c r="AH565" s="481"/>
    </row>
    <row r="566" spans="1:34" ht="14.25" customHeight="1" thickBot="1">
      <c r="A566" s="532" t="s">
        <v>857</v>
      </c>
      <c r="B566" s="533"/>
      <c r="C566" s="533"/>
      <c r="D566" s="533"/>
      <c r="E566" s="533"/>
      <c r="F566" s="533"/>
      <c r="G566" s="534"/>
      <c r="H566" s="256">
        <v>0</v>
      </c>
      <c r="I566" s="256"/>
      <c r="J566" s="256"/>
      <c r="K566" s="256"/>
      <c r="L566" s="256"/>
      <c r="M566" s="256">
        <v>0</v>
      </c>
      <c r="N566" s="257">
        <f>N567+N582</f>
        <v>1635188000</v>
      </c>
      <c r="O566" s="257">
        <f>O567+O582</f>
        <v>1955449371</v>
      </c>
      <c r="P566" s="257">
        <f>P567+P582</f>
        <v>1135188000</v>
      </c>
      <c r="Q566" s="257">
        <f>Q567+Q582</f>
        <v>1135188000</v>
      </c>
      <c r="R566" s="256"/>
      <c r="S566" s="256">
        <v>0</v>
      </c>
      <c r="T566" s="257"/>
      <c r="U566" s="256">
        <f>U567+U582</f>
        <v>0</v>
      </c>
      <c r="V566" s="256"/>
      <c r="W566" s="256"/>
      <c r="X566" s="256"/>
      <c r="Y566" s="256"/>
      <c r="Z566" s="256"/>
      <c r="AA566" s="258"/>
      <c r="AB566" s="259">
        <f aca="true" t="shared" si="308" ref="AB566:AB572">H566+N566+U566</f>
        <v>1635188000</v>
      </c>
      <c r="AC566" s="695">
        <f aca="true" t="shared" si="309" ref="AC566:AC572">I566+O566+V566</f>
        <v>1955449371</v>
      </c>
      <c r="AD566" s="695">
        <f aca="true" t="shared" si="310" ref="AD566:AD572">J566+P566+W566</f>
        <v>1135188000</v>
      </c>
      <c r="AE566" s="696">
        <f aca="true" t="shared" si="311" ref="AE566:AG572">K566+Q566+X566</f>
        <v>1135188000</v>
      </c>
      <c r="AF566" s="411">
        <f t="shared" si="311"/>
        <v>0</v>
      </c>
      <c r="AG566" s="411">
        <f t="shared" si="311"/>
        <v>0</v>
      </c>
      <c r="AH566" s="479">
        <v>1</v>
      </c>
    </row>
    <row r="567" spans="1:36" ht="14.25" customHeight="1" thickBot="1">
      <c r="A567" s="531" t="s">
        <v>858</v>
      </c>
      <c r="B567" s="531"/>
      <c r="C567" s="531"/>
      <c r="D567" s="531"/>
      <c r="E567" s="531"/>
      <c r="F567" s="531"/>
      <c r="G567" s="531"/>
      <c r="H567" s="251">
        <v>0</v>
      </c>
      <c r="I567" s="251"/>
      <c r="J567" s="251"/>
      <c r="K567" s="251"/>
      <c r="L567" s="251"/>
      <c r="M567" s="251">
        <v>0</v>
      </c>
      <c r="N567" s="252">
        <f aca="true" t="shared" si="312" ref="N567:Q568">N568</f>
        <v>500000000</v>
      </c>
      <c r="O567" s="252">
        <f t="shared" si="312"/>
        <v>1320261371</v>
      </c>
      <c r="P567" s="252">
        <f t="shared" si="312"/>
        <v>500000000</v>
      </c>
      <c r="Q567" s="252">
        <f t="shared" si="312"/>
        <v>500000000</v>
      </c>
      <c r="R567" s="251"/>
      <c r="S567" s="251">
        <v>0</v>
      </c>
      <c r="T567" s="260"/>
      <c r="U567" s="261">
        <v>0</v>
      </c>
      <c r="V567" s="261"/>
      <c r="W567" s="261"/>
      <c r="X567" s="261"/>
      <c r="Y567" s="251"/>
      <c r="Z567" s="251">
        <v>0</v>
      </c>
      <c r="AA567" s="262"/>
      <c r="AB567" s="255">
        <f t="shared" si="308"/>
        <v>500000000</v>
      </c>
      <c r="AC567" s="695">
        <f t="shared" si="309"/>
        <v>1320261371</v>
      </c>
      <c r="AD567" s="695">
        <f t="shared" si="310"/>
        <v>500000000</v>
      </c>
      <c r="AE567" s="696">
        <f t="shared" si="311"/>
        <v>500000000</v>
      </c>
      <c r="AF567" s="412">
        <f t="shared" si="311"/>
        <v>0</v>
      </c>
      <c r="AG567" s="412">
        <f t="shared" si="311"/>
        <v>0</v>
      </c>
      <c r="AH567" s="480"/>
      <c r="AI567" s="418">
        <v>1320261371</v>
      </c>
      <c r="AJ567" s="418">
        <v>500000000</v>
      </c>
    </row>
    <row r="568" spans="1:34" s="62" customFormat="1" ht="14.25" customHeight="1">
      <c r="A568" s="597">
        <v>3</v>
      </c>
      <c r="B568" s="245"/>
      <c r="C568" s="246"/>
      <c r="D568" s="246"/>
      <c r="E568" s="246"/>
      <c r="F568" s="246"/>
      <c r="G568" s="246" t="s">
        <v>95</v>
      </c>
      <c r="H568" s="206">
        <v>0</v>
      </c>
      <c r="I568" s="206"/>
      <c r="J568" s="206"/>
      <c r="K568" s="206"/>
      <c r="L568" s="393"/>
      <c r="M568" s="393">
        <v>0</v>
      </c>
      <c r="N568" s="226">
        <f t="shared" si="312"/>
        <v>500000000</v>
      </c>
      <c r="O568" s="226">
        <f t="shared" si="312"/>
        <v>1320261371</v>
      </c>
      <c r="P568" s="226">
        <f t="shared" si="312"/>
        <v>500000000</v>
      </c>
      <c r="Q568" s="226">
        <f t="shared" si="312"/>
        <v>500000000</v>
      </c>
      <c r="R568" s="393"/>
      <c r="S568" s="393">
        <v>0</v>
      </c>
      <c r="T568" s="217"/>
      <c r="U568" s="206">
        <v>0</v>
      </c>
      <c r="V568" s="206"/>
      <c r="W568" s="206"/>
      <c r="X568" s="206"/>
      <c r="Y568" s="393"/>
      <c r="Z568" s="393">
        <v>0</v>
      </c>
      <c r="AA568" s="249"/>
      <c r="AB568" s="140">
        <f t="shared" si="308"/>
        <v>500000000</v>
      </c>
      <c r="AC568" s="140">
        <f t="shared" si="309"/>
        <v>1320261371</v>
      </c>
      <c r="AD568" s="140">
        <f t="shared" si="310"/>
        <v>500000000</v>
      </c>
      <c r="AE568" s="140">
        <f t="shared" si="311"/>
        <v>500000000</v>
      </c>
      <c r="AF568" s="406">
        <f t="shared" si="311"/>
        <v>0</v>
      </c>
      <c r="AG568" s="406">
        <f t="shared" si="311"/>
        <v>0</v>
      </c>
      <c r="AH568" s="480"/>
    </row>
    <row r="569" spans="1:34" s="62" customFormat="1" ht="41.25" customHeight="1">
      <c r="A569" s="597"/>
      <c r="B569" s="77" t="s">
        <v>96</v>
      </c>
      <c r="C569" s="180"/>
      <c r="D569" s="180"/>
      <c r="E569" s="181"/>
      <c r="F569" s="180"/>
      <c r="G569" s="180" t="s">
        <v>97</v>
      </c>
      <c r="H569" s="109">
        <v>0</v>
      </c>
      <c r="I569" s="109"/>
      <c r="J569" s="109"/>
      <c r="K569" s="109"/>
      <c r="L569" s="403"/>
      <c r="M569" s="403">
        <v>0</v>
      </c>
      <c r="N569" s="119">
        <f>N570+N576</f>
        <v>500000000</v>
      </c>
      <c r="O569" s="127">
        <f>O570+O576</f>
        <v>1320261371</v>
      </c>
      <c r="P569" s="127">
        <f>P570+P576</f>
        <v>500000000</v>
      </c>
      <c r="Q569" s="127">
        <f>Q570+Q576</f>
        <v>500000000</v>
      </c>
      <c r="R569" s="403"/>
      <c r="S569" s="403">
        <v>0</v>
      </c>
      <c r="T569" s="158"/>
      <c r="U569" s="109">
        <v>0</v>
      </c>
      <c r="V569" s="109"/>
      <c r="W569" s="109"/>
      <c r="X569" s="109"/>
      <c r="Y569" s="403"/>
      <c r="Z569" s="403">
        <v>0</v>
      </c>
      <c r="AA569" s="61"/>
      <c r="AB569" s="139">
        <f t="shared" si="308"/>
        <v>500000000</v>
      </c>
      <c r="AC569" s="139">
        <f t="shared" si="309"/>
        <v>1320261371</v>
      </c>
      <c r="AD569" s="139">
        <f t="shared" si="310"/>
        <v>500000000</v>
      </c>
      <c r="AE569" s="139">
        <f t="shared" si="311"/>
        <v>500000000</v>
      </c>
      <c r="AF569" s="407">
        <f t="shared" si="311"/>
        <v>0</v>
      </c>
      <c r="AG569" s="407">
        <f t="shared" si="311"/>
        <v>0</v>
      </c>
      <c r="AH569" s="480"/>
    </row>
    <row r="570" spans="1:34" ht="38.25" customHeight="1">
      <c r="A570" s="597"/>
      <c r="B570" s="482"/>
      <c r="C570" s="184" t="s">
        <v>103</v>
      </c>
      <c r="D570" s="2"/>
      <c r="E570" s="159"/>
      <c r="F570" s="322"/>
      <c r="G570" s="156" t="s">
        <v>97</v>
      </c>
      <c r="H570" s="109">
        <v>0</v>
      </c>
      <c r="I570" s="109"/>
      <c r="J570" s="109"/>
      <c r="K570" s="109"/>
      <c r="L570" s="403"/>
      <c r="M570" s="403">
        <v>0</v>
      </c>
      <c r="N570" s="43">
        <f>N571+N574</f>
        <v>500000000</v>
      </c>
      <c r="O570" s="43">
        <f>O571+O574</f>
        <v>820261371</v>
      </c>
      <c r="P570" s="43">
        <f>P571+P574</f>
        <v>0</v>
      </c>
      <c r="Q570" s="43">
        <f>Q571+Q574</f>
        <v>0</v>
      </c>
      <c r="R570" s="403"/>
      <c r="S570" s="403">
        <v>0</v>
      </c>
      <c r="T570" s="109"/>
      <c r="U570" s="109">
        <v>0</v>
      </c>
      <c r="V570" s="109"/>
      <c r="W570" s="109"/>
      <c r="X570" s="109"/>
      <c r="Y570" s="403"/>
      <c r="Z570" s="403">
        <v>0</v>
      </c>
      <c r="AA570" s="61"/>
      <c r="AB570" s="139">
        <f t="shared" si="308"/>
        <v>500000000</v>
      </c>
      <c r="AC570" s="139">
        <f t="shared" si="309"/>
        <v>820261371</v>
      </c>
      <c r="AD570" s="139">
        <f t="shared" si="310"/>
        <v>0</v>
      </c>
      <c r="AE570" s="139">
        <f t="shared" si="311"/>
        <v>0</v>
      </c>
      <c r="AF570" s="407">
        <f t="shared" si="311"/>
        <v>0</v>
      </c>
      <c r="AG570" s="407">
        <f t="shared" si="311"/>
        <v>0</v>
      </c>
      <c r="AH570" s="480"/>
    </row>
    <row r="571" spans="1:34" ht="25.5">
      <c r="A571" s="597"/>
      <c r="B571" s="483"/>
      <c r="C571" s="550"/>
      <c r="D571" s="158" t="s">
        <v>560</v>
      </c>
      <c r="E571" s="158"/>
      <c r="F571" s="322"/>
      <c r="G571" s="156" t="s">
        <v>561</v>
      </c>
      <c r="H571" s="109">
        <v>0</v>
      </c>
      <c r="I571" s="109"/>
      <c r="J571" s="109"/>
      <c r="K571" s="109"/>
      <c r="L571" s="403"/>
      <c r="M571" s="403">
        <v>0</v>
      </c>
      <c r="N571" s="43">
        <f>N572</f>
        <v>250000000</v>
      </c>
      <c r="O571" s="43">
        <f>O572</f>
        <v>570261371</v>
      </c>
      <c r="P571" s="43">
        <f>P572</f>
        <v>0</v>
      </c>
      <c r="Q571" s="43">
        <f>Q572</f>
        <v>0</v>
      </c>
      <c r="R571" s="403"/>
      <c r="S571" s="403">
        <v>0</v>
      </c>
      <c r="T571" s="109"/>
      <c r="U571" s="109">
        <v>0</v>
      </c>
      <c r="V571" s="109"/>
      <c r="W571" s="109"/>
      <c r="X571" s="109"/>
      <c r="Y571" s="403"/>
      <c r="Z571" s="403">
        <v>0</v>
      </c>
      <c r="AA571" s="61"/>
      <c r="AB571" s="139">
        <f t="shared" si="308"/>
        <v>250000000</v>
      </c>
      <c r="AC571" s="139">
        <f t="shared" si="309"/>
        <v>570261371</v>
      </c>
      <c r="AD571" s="139">
        <f t="shared" si="310"/>
        <v>0</v>
      </c>
      <c r="AE571" s="139">
        <f t="shared" si="311"/>
        <v>0</v>
      </c>
      <c r="AF571" s="407">
        <f t="shared" si="311"/>
        <v>0</v>
      </c>
      <c r="AG571" s="407">
        <f t="shared" si="311"/>
        <v>0</v>
      </c>
      <c r="AH571" s="480"/>
    </row>
    <row r="572" spans="1:34" ht="27.75" customHeight="1">
      <c r="A572" s="597"/>
      <c r="B572" s="483"/>
      <c r="C572" s="551"/>
      <c r="D572" s="525"/>
      <c r="E572" s="160" t="s">
        <v>562</v>
      </c>
      <c r="F572" s="466" t="s">
        <v>993</v>
      </c>
      <c r="G572" s="488" t="s">
        <v>846</v>
      </c>
      <c r="H572" s="429">
        <v>0</v>
      </c>
      <c r="I572" s="429"/>
      <c r="J572" s="429"/>
      <c r="K572" s="429"/>
      <c r="L572" s="429"/>
      <c r="M572" s="429">
        <v>0</v>
      </c>
      <c r="N572" s="462">
        <v>250000000</v>
      </c>
      <c r="O572" s="462">
        <v>570261371</v>
      </c>
      <c r="P572" s="462">
        <v>0</v>
      </c>
      <c r="Q572" s="462">
        <v>0</v>
      </c>
      <c r="R572" s="429"/>
      <c r="S572" s="429">
        <v>0</v>
      </c>
      <c r="T572" s="462" t="s">
        <v>142</v>
      </c>
      <c r="U572" s="429">
        <v>0</v>
      </c>
      <c r="V572" s="429"/>
      <c r="W572" s="429"/>
      <c r="X572" s="429"/>
      <c r="Y572" s="429"/>
      <c r="Z572" s="429">
        <v>0</v>
      </c>
      <c r="AA572" s="462"/>
      <c r="AB572" s="522">
        <f t="shared" si="308"/>
        <v>250000000</v>
      </c>
      <c r="AC572" s="522">
        <f t="shared" si="309"/>
        <v>570261371</v>
      </c>
      <c r="AD572" s="522">
        <f t="shared" si="310"/>
        <v>0</v>
      </c>
      <c r="AE572" s="522">
        <f t="shared" si="311"/>
        <v>0</v>
      </c>
      <c r="AF572" s="645">
        <f t="shared" si="311"/>
        <v>0</v>
      </c>
      <c r="AG572" s="645">
        <f t="shared" si="311"/>
        <v>0</v>
      </c>
      <c r="AH572" s="480"/>
    </row>
    <row r="573" spans="1:37" ht="27.75" customHeight="1">
      <c r="A573" s="597"/>
      <c r="B573" s="483"/>
      <c r="C573" s="551"/>
      <c r="D573" s="527"/>
      <c r="E573" s="160" t="s">
        <v>563</v>
      </c>
      <c r="F573" s="468"/>
      <c r="G573" s="524"/>
      <c r="H573" s="430"/>
      <c r="I573" s="430"/>
      <c r="J573" s="430"/>
      <c r="K573" s="430"/>
      <c r="L573" s="430"/>
      <c r="M573" s="430"/>
      <c r="N573" s="464"/>
      <c r="O573" s="464"/>
      <c r="P573" s="464"/>
      <c r="Q573" s="464"/>
      <c r="R573" s="430"/>
      <c r="S573" s="430"/>
      <c r="T573" s="464"/>
      <c r="U573" s="430"/>
      <c r="V573" s="430"/>
      <c r="W573" s="430"/>
      <c r="X573" s="430"/>
      <c r="Y573" s="430"/>
      <c r="Z573" s="430"/>
      <c r="AA573" s="464"/>
      <c r="AB573" s="523"/>
      <c r="AC573" s="523"/>
      <c r="AD573" s="523"/>
      <c r="AE573" s="523"/>
      <c r="AF573" s="646"/>
      <c r="AG573" s="646"/>
      <c r="AH573" s="480"/>
      <c r="AK573" s="62"/>
    </row>
    <row r="574" spans="1:34" ht="48" customHeight="1">
      <c r="A574" s="597"/>
      <c r="B574" s="483"/>
      <c r="C574" s="551"/>
      <c r="D574" s="158" t="s">
        <v>577</v>
      </c>
      <c r="E574" s="160"/>
      <c r="F574" s="31"/>
      <c r="G574" s="6" t="s">
        <v>578</v>
      </c>
      <c r="H574" s="109">
        <v>0</v>
      </c>
      <c r="I574" s="109"/>
      <c r="J574" s="109"/>
      <c r="K574" s="109"/>
      <c r="L574" s="403"/>
      <c r="M574" s="403">
        <v>0</v>
      </c>
      <c r="N574" s="43">
        <f>N575</f>
        <v>250000000</v>
      </c>
      <c r="O574" s="43">
        <f>O575</f>
        <v>250000000</v>
      </c>
      <c r="P574" s="43">
        <f>P575</f>
        <v>0</v>
      </c>
      <c r="Q574" s="43">
        <f>Q575</f>
        <v>0</v>
      </c>
      <c r="R574" s="403"/>
      <c r="S574" s="403">
        <v>0</v>
      </c>
      <c r="T574" s="159"/>
      <c r="U574" s="109">
        <v>0</v>
      </c>
      <c r="V574" s="109"/>
      <c r="W574" s="109"/>
      <c r="X574" s="109"/>
      <c r="Y574" s="403"/>
      <c r="Z574" s="403">
        <v>0</v>
      </c>
      <c r="AA574" s="54"/>
      <c r="AB574" s="139">
        <f aca="true" t="shared" si="313" ref="AB574:AG575">H574+N574+U574</f>
        <v>250000000</v>
      </c>
      <c r="AC574" s="139">
        <f t="shared" si="313"/>
        <v>250000000</v>
      </c>
      <c r="AD574" s="139">
        <f t="shared" si="313"/>
        <v>0</v>
      </c>
      <c r="AE574" s="139">
        <f t="shared" si="313"/>
        <v>0</v>
      </c>
      <c r="AF574" s="407">
        <f t="shared" si="313"/>
        <v>0</v>
      </c>
      <c r="AG574" s="407">
        <f t="shared" si="313"/>
        <v>0</v>
      </c>
      <c r="AH574" s="480"/>
    </row>
    <row r="575" spans="1:34" ht="38.25">
      <c r="A575" s="597"/>
      <c r="B575" s="483"/>
      <c r="C575" s="552"/>
      <c r="D575" s="158"/>
      <c r="E575" s="160" t="s">
        <v>579</v>
      </c>
      <c r="F575" s="27" t="s">
        <v>994</v>
      </c>
      <c r="G575" s="113" t="s">
        <v>580</v>
      </c>
      <c r="H575" s="109">
        <v>0</v>
      </c>
      <c r="I575" s="109"/>
      <c r="J575" s="109"/>
      <c r="K575" s="109"/>
      <c r="L575" s="403"/>
      <c r="M575" s="403">
        <v>0</v>
      </c>
      <c r="N575" s="18">
        <v>250000000</v>
      </c>
      <c r="O575" s="18">
        <v>250000000</v>
      </c>
      <c r="P575" s="18">
        <v>0</v>
      </c>
      <c r="Q575" s="18">
        <v>0</v>
      </c>
      <c r="R575" s="403"/>
      <c r="S575" s="403">
        <v>0</v>
      </c>
      <c r="T575" s="109" t="s">
        <v>142</v>
      </c>
      <c r="U575" s="109">
        <v>0</v>
      </c>
      <c r="V575" s="109"/>
      <c r="W575" s="109"/>
      <c r="X575" s="109"/>
      <c r="Y575" s="403"/>
      <c r="Z575" s="403">
        <v>0</v>
      </c>
      <c r="AA575" s="54"/>
      <c r="AB575" s="141">
        <f t="shared" si="313"/>
        <v>250000000</v>
      </c>
      <c r="AC575" s="141">
        <f t="shared" si="313"/>
        <v>250000000</v>
      </c>
      <c r="AD575" s="141">
        <f t="shared" si="313"/>
        <v>0</v>
      </c>
      <c r="AE575" s="141">
        <f t="shared" si="313"/>
        <v>0</v>
      </c>
      <c r="AF575" s="408">
        <f t="shared" si="313"/>
        <v>0</v>
      </c>
      <c r="AG575" s="408">
        <f t="shared" si="313"/>
        <v>0</v>
      </c>
      <c r="AH575" s="480"/>
    </row>
    <row r="576" spans="1:34" ht="63" customHeight="1">
      <c r="A576" s="597"/>
      <c r="B576" s="483"/>
      <c r="C576" s="184" t="s">
        <v>1079</v>
      </c>
      <c r="D576" s="158"/>
      <c r="E576" s="160"/>
      <c r="F576" s="27"/>
      <c r="G576" s="40" t="s">
        <v>1078</v>
      </c>
      <c r="H576" s="128">
        <v>0</v>
      </c>
      <c r="I576" s="128"/>
      <c r="J576" s="128"/>
      <c r="K576" s="128"/>
      <c r="L576" s="403"/>
      <c r="M576" s="403">
        <v>0</v>
      </c>
      <c r="N576" s="43">
        <f>N577</f>
        <v>0</v>
      </c>
      <c r="O576" s="43">
        <f>O577</f>
        <v>500000000</v>
      </c>
      <c r="P576" s="43">
        <f>P577</f>
        <v>500000000</v>
      </c>
      <c r="Q576" s="43">
        <f>Q577</f>
        <v>500000000</v>
      </c>
      <c r="R576" s="403"/>
      <c r="S576" s="403">
        <v>0</v>
      </c>
      <c r="T576" s="128"/>
      <c r="U576" s="128"/>
      <c r="V576" s="128"/>
      <c r="W576" s="128"/>
      <c r="X576" s="128"/>
      <c r="Y576" s="403"/>
      <c r="Z576" s="403">
        <v>0</v>
      </c>
      <c r="AA576" s="54"/>
      <c r="AB576" s="141">
        <f aca="true" t="shared" si="314" ref="AB576:AG578">N576</f>
        <v>0</v>
      </c>
      <c r="AC576" s="141">
        <f t="shared" si="314"/>
        <v>500000000</v>
      </c>
      <c r="AD576" s="141">
        <f t="shared" si="314"/>
        <v>500000000</v>
      </c>
      <c r="AE576" s="141">
        <f t="shared" si="314"/>
        <v>500000000</v>
      </c>
      <c r="AF576" s="408">
        <f t="shared" si="314"/>
        <v>0</v>
      </c>
      <c r="AG576" s="408">
        <f t="shared" si="314"/>
        <v>0</v>
      </c>
      <c r="AH576" s="480"/>
    </row>
    <row r="577" spans="1:34" ht="52.5" customHeight="1">
      <c r="A577" s="597"/>
      <c r="B577" s="483"/>
      <c r="C577" s="598"/>
      <c r="D577" s="158" t="s">
        <v>1077</v>
      </c>
      <c r="E577" s="165"/>
      <c r="F577" s="322"/>
      <c r="G577" s="179" t="s">
        <v>1072</v>
      </c>
      <c r="H577" s="328">
        <v>0</v>
      </c>
      <c r="I577" s="43"/>
      <c r="J577" s="43"/>
      <c r="K577" s="43"/>
      <c r="L577" s="43"/>
      <c r="M577" s="43">
        <v>0</v>
      </c>
      <c r="N577" s="43">
        <f>SUM(N578:N581)</f>
        <v>0</v>
      </c>
      <c r="O577" s="43">
        <f>SUM(O578:O581)</f>
        <v>500000000</v>
      </c>
      <c r="P577" s="43">
        <f>SUM(P578:P581)</f>
        <v>500000000</v>
      </c>
      <c r="Q577" s="43">
        <f>SUM(Q578:Q581)</f>
        <v>500000000</v>
      </c>
      <c r="R577" s="43"/>
      <c r="S577" s="43">
        <v>0</v>
      </c>
      <c r="T577" s="43"/>
      <c r="U577" s="127">
        <f>U578</f>
        <v>0</v>
      </c>
      <c r="V577" s="127"/>
      <c r="W577" s="127"/>
      <c r="X577" s="127"/>
      <c r="Y577" s="43"/>
      <c r="Z577" s="43">
        <v>0</v>
      </c>
      <c r="AA577" s="61"/>
      <c r="AB577" s="139">
        <f t="shared" si="314"/>
        <v>0</v>
      </c>
      <c r="AC577" s="139">
        <f t="shared" si="314"/>
        <v>500000000</v>
      </c>
      <c r="AD577" s="139">
        <f t="shared" si="314"/>
        <v>500000000</v>
      </c>
      <c r="AE577" s="139">
        <f t="shared" si="314"/>
        <v>500000000</v>
      </c>
      <c r="AF577" s="407">
        <f t="shared" si="314"/>
        <v>0</v>
      </c>
      <c r="AG577" s="407">
        <f t="shared" si="314"/>
        <v>0</v>
      </c>
      <c r="AH577" s="480"/>
    </row>
    <row r="578" spans="1:34" ht="25.5" customHeight="1">
      <c r="A578" s="597"/>
      <c r="B578" s="483"/>
      <c r="C578" s="599"/>
      <c r="D578" s="600"/>
      <c r="E578" s="183" t="s">
        <v>1073</v>
      </c>
      <c r="F578" s="600" t="s">
        <v>1070</v>
      </c>
      <c r="G578" s="621" t="s">
        <v>1071</v>
      </c>
      <c r="H578" s="429">
        <v>0</v>
      </c>
      <c r="I578" s="429"/>
      <c r="J578" s="429"/>
      <c r="K578" s="429"/>
      <c r="L578" s="429"/>
      <c r="M578" s="429">
        <v>0</v>
      </c>
      <c r="N578" s="429">
        <v>0</v>
      </c>
      <c r="O578" s="429">
        <v>500000000</v>
      </c>
      <c r="P578" s="429">
        <v>500000000</v>
      </c>
      <c r="Q578" s="429">
        <v>500000000</v>
      </c>
      <c r="R578" s="429"/>
      <c r="S578" s="429">
        <v>0</v>
      </c>
      <c r="T578" s="429" t="s">
        <v>142</v>
      </c>
      <c r="U578" s="429">
        <v>0</v>
      </c>
      <c r="V578" s="429"/>
      <c r="W578" s="429"/>
      <c r="X578" s="429"/>
      <c r="Y578" s="429"/>
      <c r="Z578" s="429"/>
      <c r="AA578" s="429"/>
      <c r="AB578" s="429">
        <f t="shared" si="314"/>
        <v>0</v>
      </c>
      <c r="AC578" s="429">
        <f t="shared" si="314"/>
        <v>500000000</v>
      </c>
      <c r="AD578" s="429">
        <f t="shared" si="314"/>
        <v>500000000</v>
      </c>
      <c r="AE578" s="581">
        <f t="shared" si="314"/>
        <v>500000000</v>
      </c>
      <c r="AF578" s="581">
        <f t="shared" si="314"/>
        <v>0</v>
      </c>
      <c r="AG578" s="581">
        <f t="shared" si="314"/>
        <v>0</v>
      </c>
      <c r="AH578" s="480"/>
    </row>
    <row r="579" spans="1:34" ht="25.5" customHeight="1">
      <c r="A579" s="597"/>
      <c r="B579" s="483"/>
      <c r="C579" s="599"/>
      <c r="D579" s="600"/>
      <c r="E579" s="183" t="s">
        <v>1074</v>
      </c>
      <c r="F579" s="600"/>
      <c r="G579" s="622"/>
      <c r="H579" s="435"/>
      <c r="I579" s="435"/>
      <c r="J579" s="435"/>
      <c r="K579" s="435"/>
      <c r="L579" s="435"/>
      <c r="M579" s="435"/>
      <c r="N579" s="435"/>
      <c r="O579" s="435"/>
      <c r="P579" s="435"/>
      <c r="Q579" s="435"/>
      <c r="R579" s="435"/>
      <c r="S579" s="435"/>
      <c r="T579" s="435"/>
      <c r="U579" s="435"/>
      <c r="V579" s="435"/>
      <c r="W579" s="435"/>
      <c r="X579" s="435"/>
      <c r="Y579" s="435"/>
      <c r="Z579" s="435"/>
      <c r="AA579" s="435"/>
      <c r="AB579" s="435"/>
      <c r="AC579" s="435"/>
      <c r="AD579" s="435"/>
      <c r="AE579" s="582"/>
      <c r="AF579" s="582"/>
      <c r="AG579" s="582"/>
      <c r="AH579" s="480"/>
    </row>
    <row r="580" spans="1:34" ht="25.5" customHeight="1">
      <c r="A580" s="597"/>
      <c r="B580" s="483"/>
      <c r="C580" s="599"/>
      <c r="D580" s="600"/>
      <c r="E580" s="183" t="s">
        <v>1075</v>
      </c>
      <c r="F580" s="600"/>
      <c r="G580" s="622"/>
      <c r="H580" s="435"/>
      <c r="I580" s="435"/>
      <c r="J580" s="435"/>
      <c r="K580" s="435"/>
      <c r="L580" s="435"/>
      <c r="M580" s="435"/>
      <c r="N580" s="435"/>
      <c r="O580" s="435"/>
      <c r="P580" s="435"/>
      <c r="Q580" s="435"/>
      <c r="R580" s="435"/>
      <c r="S580" s="435"/>
      <c r="T580" s="435"/>
      <c r="U580" s="435"/>
      <c r="V580" s="435"/>
      <c r="W580" s="435"/>
      <c r="X580" s="435"/>
      <c r="Y580" s="435"/>
      <c r="Z580" s="435"/>
      <c r="AA580" s="435"/>
      <c r="AB580" s="435"/>
      <c r="AC580" s="435"/>
      <c r="AD580" s="435"/>
      <c r="AE580" s="582"/>
      <c r="AF580" s="582"/>
      <c r="AG580" s="582"/>
      <c r="AH580" s="480"/>
    </row>
    <row r="581" spans="1:34" ht="25.5" customHeight="1" thickBot="1">
      <c r="A581" s="597"/>
      <c r="B581" s="483"/>
      <c r="C581" s="599"/>
      <c r="D581" s="525"/>
      <c r="E581" s="183" t="s">
        <v>1076</v>
      </c>
      <c r="F581" s="525"/>
      <c r="G581" s="622"/>
      <c r="H581" s="435"/>
      <c r="I581" s="435"/>
      <c r="J581" s="435"/>
      <c r="K581" s="435"/>
      <c r="L581" s="435"/>
      <c r="M581" s="601"/>
      <c r="N581" s="601"/>
      <c r="O581" s="601"/>
      <c r="P581" s="601"/>
      <c r="Q581" s="601"/>
      <c r="R581" s="435"/>
      <c r="S581" s="435"/>
      <c r="T581" s="435"/>
      <c r="U581" s="435"/>
      <c r="V581" s="435"/>
      <c r="W581" s="435"/>
      <c r="X581" s="435"/>
      <c r="Y581" s="435"/>
      <c r="Z581" s="435"/>
      <c r="AA581" s="435"/>
      <c r="AB581" s="435"/>
      <c r="AC581" s="435"/>
      <c r="AD581" s="435"/>
      <c r="AE581" s="582"/>
      <c r="AF581" s="582"/>
      <c r="AG581" s="582"/>
      <c r="AH581" s="486"/>
    </row>
    <row r="582" spans="1:35" ht="13.5" customHeight="1" thickBot="1">
      <c r="A582" s="487" t="s">
        <v>856</v>
      </c>
      <c r="B582" s="487"/>
      <c r="C582" s="487"/>
      <c r="D582" s="487"/>
      <c r="E582" s="487"/>
      <c r="F582" s="487"/>
      <c r="G582" s="487"/>
      <c r="H582" s="251">
        <v>0</v>
      </c>
      <c r="I582" s="251"/>
      <c r="J582" s="251"/>
      <c r="K582" s="251"/>
      <c r="L582" s="251"/>
      <c r="M582" s="251">
        <v>0</v>
      </c>
      <c r="N582" s="252">
        <f>N583</f>
        <v>1135188000</v>
      </c>
      <c r="O582" s="252">
        <f aca="true" t="shared" si="315" ref="O582:Q586">O583</f>
        <v>635188000</v>
      </c>
      <c r="P582" s="252">
        <f t="shared" si="315"/>
        <v>635188000</v>
      </c>
      <c r="Q582" s="252">
        <f t="shared" si="315"/>
        <v>635188000</v>
      </c>
      <c r="R582" s="251"/>
      <c r="S582" s="251"/>
      <c r="T582" s="253"/>
      <c r="U582" s="251">
        <v>0</v>
      </c>
      <c r="V582" s="251"/>
      <c r="W582" s="251"/>
      <c r="X582" s="251"/>
      <c r="Y582" s="251"/>
      <c r="Z582" s="251">
        <v>0</v>
      </c>
      <c r="AA582" s="254"/>
      <c r="AB582" s="255">
        <f aca="true" t="shared" si="316" ref="AB582:AB587">H582+N582+U582</f>
        <v>1135188000</v>
      </c>
      <c r="AC582" s="695">
        <f aca="true" t="shared" si="317" ref="AC582:AG588">I582+O582+V582</f>
        <v>635188000</v>
      </c>
      <c r="AD582" s="695">
        <f t="shared" si="317"/>
        <v>635188000</v>
      </c>
      <c r="AE582" s="695">
        <f t="shared" si="317"/>
        <v>635188000</v>
      </c>
      <c r="AF582" s="252">
        <f t="shared" si="317"/>
        <v>0</v>
      </c>
      <c r="AG582" s="252">
        <f t="shared" si="317"/>
        <v>0</v>
      </c>
      <c r="AH582" s="602">
        <v>0</v>
      </c>
      <c r="AI582" s="355"/>
    </row>
    <row r="583" spans="1:36" ht="12.75">
      <c r="A583" s="245">
        <v>3</v>
      </c>
      <c r="B583" s="245"/>
      <c r="C583" s="246"/>
      <c r="D583" s="246"/>
      <c r="E583" s="246"/>
      <c r="F583" s="246"/>
      <c r="G583" s="246" t="s">
        <v>95</v>
      </c>
      <c r="H583" s="206">
        <v>0</v>
      </c>
      <c r="I583" s="206"/>
      <c r="J583" s="206"/>
      <c r="K583" s="206"/>
      <c r="L583" s="393"/>
      <c r="M583" s="393">
        <v>0</v>
      </c>
      <c r="N583" s="247">
        <f>N584</f>
        <v>1135188000</v>
      </c>
      <c r="O583" s="247">
        <f t="shared" si="315"/>
        <v>635188000</v>
      </c>
      <c r="P583" s="247">
        <f t="shared" si="315"/>
        <v>635188000</v>
      </c>
      <c r="Q583" s="247">
        <f t="shared" si="315"/>
        <v>635188000</v>
      </c>
      <c r="R583" s="393"/>
      <c r="S583" s="393">
        <v>0</v>
      </c>
      <c r="T583" s="223"/>
      <c r="U583" s="206">
        <v>0</v>
      </c>
      <c r="V583" s="206"/>
      <c r="W583" s="206"/>
      <c r="X583" s="206"/>
      <c r="Y583" s="393"/>
      <c r="Z583" s="393"/>
      <c r="AA583" s="248"/>
      <c r="AB583" s="140">
        <f t="shared" si="316"/>
        <v>1135188000</v>
      </c>
      <c r="AC583" s="140">
        <f t="shared" si="317"/>
        <v>635188000</v>
      </c>
      <c r="AD583" s="140">
        <f t="shared" si="317"/>
        <v>635188000</v>
      </c>
      <c r="AE583" s="140">
        <f t="shared" si="317"/>
        <v>635188000</v>
      </c>
      <c r="AF583" s="406">
        <f t="shared" si="317"/>
        <v>0</v>
      </c>
      <c r="AG583" s="406">
        <f t="shared" si="317"/>
        <v>0</v>
      </c>
      <c r="AH583" s="603"/>
      <c r="AI583" s="418">
        <v>635188000</v>
      </c>
      <c r="AJ583" s="418">
        <v>635188000</v>
      </c>
    </row>
    <row r="584" spans="1:34" ht="30.75" customHeight="1">
      <c r="A584" s="28"/>
      <c r="B584" s="77" t="s">
        <v>96</v>
      </c>
      <c r="C584" s="180"/>
      <c r="D584" s="180"/>
      <c r="E584" s="181"/>
      <c r="F584" s="180"/>
      <c r="G584" s="180" t="s">
        <v>97</v>
      </c>
      <c r="H584" s="109">
        <v>0</v>
      </c>
      <c r="I584" s="109"/>
      <c r="J584" s="109"/>
      <c r="K584" s="109"/>
      <c r="L584" s="403"/>
      <c r="M584" s="403">
        <v>0</v>
      </c>
      <c r="N584" s="43">
        <f>N585</f>
        <v>1135188000</v>
      </c>
      <c r="O584" s="43">
        <f t="shared" si="315"/>
        <v>635188000</v>
      </c>
      <c r="P584" s="43">
        <f t="shared" si="315"/>
        <v>635188000</v>
      </c>
      <c r="Q584" s="43">
        <f t="shared" si="315"/>
        <v>635188000</v>
      </c>
      <c r="R584" s="403"/>
      <c r="S584" s="403">
        <v>0</v>
      </c>
      <c r="T584" s="159"/>
      <c r="U584" s="109">
        <v>0</v>
      </c>
      <c r="V584" s="109"/>
      <c r="W584" s="109"/>
      <c r="X584" s="109"/>
      <c r="Y584" s="403"/>
      <c r="Z584" s="403">
        <v>0</v>
      </c>
      <c r="AA584" s="54"/>
      <c r="AB584" s="139">
        <f t="shared" si="316"/>
        <v>1135188000</v>
      </c>
      <c r="AC584" s="139">
        <f t="shared" si="317"/>
        <v>635188000</v>
      </c>
      <c r="AD584" s="139">
        <f t="shared" si="317"/>
        <v>635188000</v>
      </c>
      <c r="AE584" s="139">
        <f t="shared" si="317"/>
        <v>635188000</v>
      </c>
      <c r="AF584" s="407">
        <f t="shared" si="317"/>
        <v>0</v>
      </c>
      <c r="AG584" s="407">
        <f t="shared" si="317"/>
        <v>0</v>
      </c>
      <c r="AH584" s="603"/>
    </row>
    <row r="585" spans="1:34" ht="43.5" customHeight="1">
      <c r="A585" s="28"/>
      <c r="B585" s="77"/>
      <c r="C585" s="158" t="s">
        <v>98</v>
      </c>
      <c r="D585" s="2"/>
      <c r="E585" s="159"/>
      <c r="F585" s="322"/>
      <c r="G585" s="156" t="s">
        <v>99</v>
      </c>
      <c r="H585" s="109"/>
      <c r="I585" s="109"/>
      <c r="J585" s="109"/>
      <c r="K585" s="109"/>
      <c r="L585" s="403"/>
      <c r="M585" s="403">
        <v>0</v>
      </c>
      <c r="N585" s="43">
        <f>N586</f>
        <v>1135188000</v>
      </c>
      <c r="O585" s="43">
        <f t="shared" si="315"/>
        <v>635188000</v>
      </c>
      <c r="P585" s="43">
        <f t="shared" si="315"/>
        <v>635188000</v>
      </c>
      <c r="Q585" s="43">
        <f t="shared" si="315"/>
        <v>635188000</v>
      </c>
      <c r="R585" s="403"/>
      <c r="S585" s="403">
        <v>0</v>
      </c>
      <c r="T585" s="159"/>
      <c r="U585" s="109"/>
      <c r="V585" s="109"/>
      <c r="W585" s="109"/>
      <c r="X585" s="109"/>
      <c r="Y585" s="403"/>
      <c r="Z585" s="403"/>
      <c r="AA585" s="54"/>
      <c r="AB585" s="139">
        <f t="shared" si="316"/>
        <v>1135188000</v>
      </c>
      <c r="AC585" s="139">
        <f t="shared" si="317"/>
        <v>635188000</v>
      </c>
      <c r="AD585" s="139">
        <f t="shared" si="317"/>
        <v>635188000</v>
      </c>
      <c r="AE585" s="139">
        <f t="shared" si="317"/>
        <v>635188000</v>
      </c>
      <c r="AF585" s="407">
        <f t="shared" si="317"/>
        <v>0</v>
      </c>
      <c r="AG585" s="407">
        <f t="shared" si="317"/>
        <v>0</v>
      </c>
      <c r="AH585" s="603"/>
    </row>
    <row r="586" spans="1:34" ht="32.25" customHeight="1">
      <c r="A586" s="28"/>
      <c r="B586" s="28"/>
      <c r="C586" s="158"/>
      <c r="D586" s="158" t="s">
        <v>574</v>
      </c>
      <c r="E586" s="160"/>
      <c r="F586" s="31"/>
      <c r="G586" s="6" t="s">
        <v>575</v>
      </c>
      <c r="H586" s="109">
        <v>0</v>
      </c>
      <c r="I586" s="109"/>
      <c r="J586" s="109"/>
      <c r="K586" s="109"/>
      <c r="L586" s="403"/>
      <c r="M586" s="403">
        <v>0</v>
      </c>
      <c r="N586" s="43">
        <f>N587</f>
        <v>1135188000</v>
      </c>
      <c r="O586" s="43">
        <f t="shared" si="315"/>
        <v>635188000</v>
      </c>
      <c r="P586" s="43">
        <f t="shared" si="315"/>
        <v>635188000</v>
      </c>
      <c r="Q586" s="43">
        <f t="shared" si="315"/>
        <v>635188000</v>
      </c>
      <c r="R586" s="403"/>
      <c r="S586" s="403">
        <v>0</v>
      </c>
      <c r="T586" s="159"/>
      <c r="U586" s="109">
        <v>0</v>
      </c>
      <c r="V586" s="109"/>
      <c r="W586" s="109"/>
      <c r="X586" s="109"/>
      <c r="Y586" s="403"/>
      <c r="Z586" s="403">
        <v>0</v>
      </c>
      <c r="AA586" s="54"/>
      <c r="AB586" s="139">
        <f t="shared" si="316"/>
        <v>1135188000</v>
      </c>
      <c r="AC586" s="139">
        <f t="shared" si="317"/>
        <v>635188000</v>
      </c>
      <c r="AD586" s="139">
        <f t="shared" si="317"/>
        <v>635188000</v>
      </c>
      <c r="AE586" s="139">
        <f t="shared" si="317"/>
        <v>635188000</v>
      </c>
      <c r="AF586" s="407">
        <f t="shared" si="317"/>
        <v>0</v>
      </c>
      <c r="AG586" s="407">
        <f t="shared" si="317"/>
        <v>0</v>
      </c>
      <c r="AH586" s="603"/>
    </row>
    <row r="587" spans="1:34" ht="54.75" customHeight="1" thickBot="1">
      <c r="A587" s="185"/>
      <c r="B587" s="185"/>
      <c r="C587" s="187"/>
      <c r="D587" s="187"/>
      <c r="E587" s="186" t="s">
        <v>576</v>
      </c>
      <c r="F587" s="330" t="s">
        <v>995</v>
      </c>
      <c r="G587" s="188" t="s">
        <v>1059</v>
      </c>
      <c r="H587" s="205"/>
      <c r="I587" s="205"/>
      <c r="J587" s="205"/>
      <c r="K587" s="205"/>
      <c r="L587" s="392"/>
      <c r="M587" s="392">
        <v>0</v>
      </c>
      <c r="N587" s="200">
        <v>1135188000</v>
      </c>
      <c r="O587" s="200">
        <v>635188000</v>
      </c>
      <c r="P587" s="200">
        <v>635188000</v>
      </c>
      <c r="Q587" s="200">
        <v>635188000</v>
      </c>
      <c r="R587" s="392"/>
      <c r="S587" s="392">
        <v>0</v>
      </c>
      <c r="T587" s="205" t="s">
        <v>142</v>
      </c>
      <c r="U587" s="225"/>
      <c r="V587" s="225"/>
      <c r="W587" s="225"/>
      <c r="X587" s="225"/>
      <c r="Y587" s="392"/>
      <c r="Z587" s="392">
        <v>0</v>
      </c>
      <c r="AA587" s="241"/>
      <c r="AB587" s="242">
        <f t="shared" si="316"/>
        <v>1135188000</v>
      </c>
      <c r="AC587" s="242">
        <f t="shared" si="317"/>
        <v>635188000</v>
      </c>
      <c r="AD587" s="242">
        <f t="shared" si="317"/>
        <v>635188000</v>
      </c>
      <c r="AE587" s="242">
        <f t="shared" si="317"/>
        <v>635188000</v>
      </c>
      <c r="AF587" s="410">
        <f t="shared" si="317"/>
        <v>0</v>
      </c>
      <c r="AG587" s="410">
        <f t="shared" si="317"/>
        <v>0</v>
      </c>
      <c r="AH587" s="604"/>
    </row>
    <row r="588" spans="1:35" ht="13.5" customHeight="1" thickBot="1">
      <c r="A588" s="549" t="s">
        <v>860</v>
      </c>
      <c r="B588" s="549"/>
      <c r="C588" s="549"/>
      <c r="D588" s="549"/>
      <c r="E588" s="549"/>
      <c r="F588" s="549"/>
      <c r="G588" s="549"/>
      <c r="H588" s="250">
        <f aca="true" t="shared" si="318" ref="H588:X588">H6+H566</f>
        <v>16553553503</v>
      </c>
      <c r="I588" s="250">
        <f t="shared" si="318"/>
        <v>31239305701.6</v>
      </c>
      <c r="J588" s="250">
        <f t="shared" si="318"/>
        <v>30899553995.340004</v>
      </c>
      <c r="K588" s="250">
        <f t="shared" si="318"/>
        <v>30816342938.67</v>
      </c>
      <c r="L588" s="250">
        <f>J588-K588</f>
        <v>83211056.6700058</v>
      </c>
      <c r="M588" s="250">
        <v>0</v>
      </c>
      <c r="N588" s="250">
        <f t="shared" si="318"/>
        <v>33303283349.2</v>
      </c>
      <c r="O588" s="250">
        <f t="shared" si="318"/>
        <v>108692910142.11</v>
      </c>
      <c r="P588" s="250">
        <f t="shared" si="318"/>
        <v>97814609058.26001</v>
      </c>
      <c r="Q588" s="250">
        <f>Q6+Q566</f>
        <v>84302719237.76</v>
      </c>
      <c r="R588" s="250">
        <f>P588-Q588</f>
        <v>13511889820.500015</v>
      </c>
      <c r="S588" s="250">
        <f>S6+S566</f>
        <v>1825280097</v>
      </c>
      <c r="T588" s="250">
        <f t="shared" si="318"/>
        <v>0</v>
      </c>
      <c r="U588" s="250">
        <f t="shared" si="318"/>
        <v>116420591653.8</v>
      </c>
      <c r="V588" s="250">
        <f t="shared" si="318"/>
        <v>133705446985.56</v>
      </c>
      <c r="W588" s="250">
        <f t="shared" si="318"/>
        <v>125588103045.34999</v>
      </c>
      <c r="X588" s="250">
        <f t="shared" si="318"/>
        <v>124835810912.34999</v>
      </c>
      <c r="Y588" s="250">
        <f>W588-X588</f>
        <v>752292133</v>
      </c>
      <c r="Z588" s="250">
        <v>0</v>
      </c>
      <c r="AA588" s="250">
        <f>AA6+AA566</f>
        <v>0</v>
      </c>
      <c r="AB588" s="285">
        <f>H588+N588+U588</f>
        <v>166277428506</v>
      </c>
      <c r="AC588" s="695">
        <f t="shared" si="317"/>
        <v>273637662829.27</v>
      </c>
      <c r="AD588" s="695">
        <f t="shared" si="317"/>
        <v>254302266098.95</v>
      </c>
      <c r="AE588" s="695">
        <f>K588+Q588+X588</f>
        <v>239954873088.77997</v>
      </c>
      <c r="AF588" s="413">
        <f>AD588-AE588</f>
        <v>14347393010.170044</v>
      </c>
      <c r="AG588" s="413">
        <f>M588+S588+Z588</f>
        <v>1825280097</v>
      </c>
      <c r="AH588" s="230">
        <v>136</v>
      </c>
      <c r="AI588" s="64"/>
    </row>
    <row r="589" spans="1:34" ht="12.75">
      <c r="A589" s="1"/>
      <c r="B589" s="1"/>
      <c r="H589" s="13"/>
      <c r="I589" s="13"/>
      <c r="J589" s="13"/>
      <c r="K589" s="13"/>
      <c r="L589" s="13"/>
      <c r="M589" s="13"/>
      <c r="AH589" s="64"/>
    </row>
    <row r="590" spans="1:28" ht="12.75">
      <c r="A590" s="1"/>
      <c r="B590" s="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  <c r="AA590" s="101"/>
      <c r="AB590" s="101"/>
    </row>
    <row r="591" spans="1:9" ht="12.75">
      <c r="A591" s="703" t="s">
        <v>151</v>
      </c>
      <c r="B591" s="703"/>
      <c r="C591" s="703"/>
      <c r="D591" s="703"/>
      <c r="E591" s="703"/>
      <c r="F591" s="703"/>
      <c r="G591" s="704">
        <v>2048577293</v>
      </c>
      <c r="H591" s="705">
        <v>1449280486</v>
      </c>
      <c r="I591" s="705">
        <f>G591-H591</f>
        <v>599296807</v>
      </c>
    </row>
    <row r="592" spans="1:33" ht="13.5" thickBot="1">
      <c r="A592" s="701"/>
      <c r="B592" s="701"/>
      <c r="C592" s="701"/>
      <c r="D592" s="701"/>
      <c r="E592" s="701"/>
      <c r="F592" s="701"/>
      <c r="G592" s="702">
        <f>SUM(G591)</f>
        <v>2048577293</v>
      </c>
      <c r="H592" s="702">
        <f>SUM(H591)</f>
        <v>1449280486</v>
      </c>
      <c r="I592" s="702">
        <f>SUM(I591)</f>
        <v>599296807</v>
      </c>
      <c r="AG592" s="13"/>
    </row>
    <row r="593" spans="1:6" ht="12.75">
      <c r="A593" s="1"/>
      <c r="B593" s="1"/>
      <c r="D593" s="21"/>
      <c r="E593" s="26"/>
      <c r="F593" s="383"/>
    </row>
    <row r="594" spans="1:6" ht="13.5" thickBot="1">
      <c r="A594" s="1"/>
      <c r="B594" s="1"/>
      <c r="D594" s="21"/>
      <c r="E594" s="26"/>
      <c r="F594" s="383"/>
    </row>
    <row r="595" spans="1:7" ht="16.5" thickBot="1">
      <c r="A595" s="623" t="s">
        <v>1106</v>
      </c>
      <c r="B595" s="624"/>
      <c r="C595" s="624"/>
      <c r="D595" s="624"/>
      <c r="E595" s="624"/>
      <c r="F595" s="624"/>
      <c r="G595" s="625"/>
    </row>
    <row r="596" spans="1:6" ht="13.5" thickBot="1">
      <c r="A596" s="1"/>
      <c r="B596" s="1"/>
      <c r="D596" s="21"/>
      <c r="E596" s="26"/>
      <c r="F596" s="383"/>
    </row>
    <row r="597" spans="1:9" ht="26.25" thickBot="1">
      <c r="A597" s="626" t="s">
        <v>1100</v>
      </c>
      <c r="B597" s="627"/>
      <c r="C597" s="627"/>
      <c r="D597" s="627"/>
      <c r="E597" s="627"/>
      <c r="F597" s="628"/>
      <c r="G597" s="381" t="s">
        <v>1107</v>
      </c>
      <c r="H597" s="300"/>
      <c r="I597" s="300"/>
    </row>
    <row r="598" spans="1:9" ht="12.75">
      <c r="A598" s="629" t="s">
        <v>1101</v>
      </c>
      <c r="B598" s="630"/>
      <c r="C598" s="630"/>
      <c r="D598" s="630"/>
      <c r="E598" s="630"/>
      <c r="F598" s="631"/>
      <c r="G598" s="384">
        <v>12872974259.590002</v>
      </c>
      <c r="H598" s="385"/>
      <c r="I598" s="386"/>
    </row>
    <row r="599" spans="1:9" ht="12.75">
      <c r="A599" s="618" t="s">
        <v>1102</v>
      </c>
      <c r="B599" s="619"/>
      <c r="C599" s="619"/>
      <c r="D599" s="619"/>
      <c r="E599" s="619"/>
      <c r="F599" s="620"/>
      <c r="G599" s="382">
        <v>793510911</v>
      </c>
      <c r="H599" s="385"/>
      <c r="I599" s="386"/>
    </row>
    <row r="600" spans="1:9" ht="12.75">
      <c r="A600" s="618" t="s">
        <v>1103</v>
      </c>
      <c r="B600" s="619"/>
      <c r="C600" s="619"/>
      <c r="D600" s="619"/>
      <c r="E600" s="619"/>
      <c r="F600" s="620"/>
      <c r="G600" s="388">
        <v>80889343.58</v>
      </c>
      <c r="H600" s="385"/>
      <c r="I600" s="386"/>
    </row>
    <row r="601" spans="1:9" ht="12.75">
      <c r="A601" s="618" t="s">
        <v>154</v>
      </c>
      <c r="B601" s="619"/>
      <c r="C601" s="619"/>
      <c r="D601" s="619"/>
      <c r="E601" s="619"/>
      <c r="F601" s="620"/>
      <c r="G601" s="388">
        <v>6857553</v>
      </c>
      <c r="H601" s="385"/>
      <c r="I601" s="386"/>
    </row>
    <row r="602" spans="1:9" ht="13.5" thickBot="1">
      <c r="A602" s="618" t="s">
        <v>1104</v>
      </c>
      <c r="B602" s="619"/>
      <c r="C602" s="619"/>
      <c r="D602" s="619"/>
      <c r="E602" s="619"/>
      <c r="F602" s="620"/>
      <c r="G602" s="388">
        <v>593160943</v>
      </c>
      <c r="H602" s="385"/>
      <c r="I602" s="386"/>
    </row>
    <row r="603" spans="1:7" ht="13.5" thickBot="1">
      <c r="A603" s="632" t="s">
        <v>1105</v>
      </c>
      <c r="B603" s="632"/>
      <c r="C603" s="632"/>
      <c r="D603" s="632"/>
      <c r="E603" s="632"/>
      <c r="F603" s="632"/>
      <c r="G603" s="389">
        <f>SUM(G598:G602)</f>
        <v>14347393010.170002</v>
      </c>
    </row>
    <row r="605" ht="13.5" thickBot="1"/>
    <row r="606" spans="1:7" ht="16.5" thickBot="1">
      <c r="A606" s="623" t="s">
        <v>1110</v>
      </c>
      <c r="B606" s="624"/>
      <c r="C606" s="624"/>
      <c r="D606" s="624"/>
      <c r="E606" s="624"/>
      <c r="F606" s="624"/>
      <c r="G606" s="625"/>
    </row>
    <row r="607" spans="1:6" ht="13.5" thickBot="1">
      <c r="A607" s="1"/>
      <c r="B607" s="1"/>
      <c r="D607" s="21"/>
      <c r="E607" s="26"/>
      <c r="F607" s="383"/>
    </row>
    <row r="608" spans="1:7" ht="26.25" thickBot="1">
      <c r="A608" s="626" t="s">
        <v>1100</v>
      </c>
      <c r="B608" s="627"/>
      <c r="C608" s="627"/>
      <c r="D608" s="627"/>
      <c r="E608" s="627"/>
      <c r="F608" s="628"/>
      <c r="G608" s="381" t="s">
        <v>1112</v>
      </c>
    </row>
    <row r="609" spans="1:7" ht="12.75">
      <c r="A609" s="629" t="s">
        <v>1101</v>
      </c>
      <c r="B609" s="630"/>
      <c r="C609" s="630"/>
      <c r="D609" s="630"/>
      <c r="E609" s="630"/>
      <c r="F609" s="631"/>
      <c r="G609" s="384">
        <v>491138941</v>
      </c>
    </row>
    <row r="610" spans="1:7" ht="12.75">
      <c r="A610" s="618" t="s">
        <v>1102</v>
      </c>
      <c r="B610" s="619"/>
      <c r="C610" s="619"/>
      <c r="D610" s="619"/>
      <c r="E610" s="619"/>
      <c r="F610" s="620"/>
      <c r="G610" s="382">
        <v>35584496</v>
      </c>
    </row>
    <row r="611" spans="1:7" ht="13.5" thickBot="1">
      <c r="A611" s="618" t="s">
        <v>1111</v>
      </c>
      <c r="B611" s="619"/>
      <c r="C611" s="619"/>
      <c r="D611" s="619"/>
      <c r="E611" s="619"/>
      <c r="F611" s="620"/>
      <c r="G611" s="387">
        <v>1298556660</v>
      </c>
    </row>
    <row r="612" spans="1:7" ht="13.5" thickBot="1">
      <c r="A612" s="632" t="s">
        <v>1105</v>
      </c>
      <c r="B612" s="632"/>
      <c r="C612" s="632"/>
      <c r="D612" s="632"/>
      <c r="E612" s="632"/>
      <c r="F612" s="632"/>
      <c r="G612" s="389">
        <f>SUM(G609:G611)</f>
        <v>1825280097</v>
      </c>
    </row>
  </sheetData>
  <sheetProtection/>
  <mergeCells count="2399">
    <mergeCell ref="Z490:Z491"/>
    <mergeCell ref="Y497:Y500"/>
    <mergeCell ref="Z497:Z500"/>
    <mergeCell ref="Y515:Y518"/>
    <mergeCell ref="Z515:Z518"/>
    <mergeCell ref="Y572:Y573"/>
    <mergeCell ref="Z572:Z573"/>
    <mergeCell ref="Y538:Y539"/>
    <mergeCell ref="Z538:Z539"/>
    <mergeCell ref="Y542:Y544"/>
    <mergeCell ref="Y465:Y467"/>
    <mergeCell ref="Z465:Z467"/>
    <mergeCell ref="Y477:Y478"/>
    <mergeCell ref="Z477:Z478"/>
    <mergeCell ref="Y479:Y480"/>
    <mergeCell ref="Z479:Z480"/>
    <mergeCell ref="Y431:Y433"/>
    <mergeCell ref="Z431:Z433"/>
    <mergeCell ref="Y435:Y436"/>
    <mergeCell ref="Z435:Z436"/>
    <mergeCell ref="Y444:Y445"/>
    <mergeCell ref="Z444:Z445"/>
    <mergeCell ref="Y388:Y389"/>
    <mergeCell ref="Z388:Z389"/>
    <mergeCell ref="Y395:Y398"/>
    <mergeCell ref="Z395:Z398"/>
    <mergeCell ref="Y404:Y408"/>
    <mergeCell ref="Z404:Z408"/>
    <mergeCell ref="Y363:Y365"/>
    <mergeCell ref="Z363:Z365"/>
    <mergeCell ref="Y367:Y368"/>
    <mergeCell ref="Z367:Z368"/>
    <mergeCell ref="Y380:Y381"/>
    <mergeCell ref="Z380:Z381"/>
    <mergeCell ref="Y350:Y352"/>
    <mergeCell ref="Z350:Z352"/>
    <mergeCell ref="Y354:Y356"/>
    <mergeCell ref="Z354:Z356"/>
    <mergeCell ref="Y358:Y360"/>
    <mergeCell ref="Z358:Z360"/>
    <mergeCell ref="Y343:Y348"/>
    <mergeCell ref="Z343:Z348"/>
    <mergeCell ref="Y326:Y327"/>
    <mergeCell ref="Z326:Z327"/>
    <mergeCell ref="Y329:Y331"/>
    <mergeCell ref="Z329:Z331"/>
    <mergeCell ref="Y281:Y282"/>
    <mergeCell ref="Z281:Z282"/>
    <mergeCell ref="Y287:Y288"/>
    <mergeCell ref="Z287:Z288"/>
    <mergeCell ref="Y291:Y292"/>
    <mergeCell ref="Z291:Z292"/>
    <mergeCell ref="Y246:Y247"/>
    <mergeCell ref="Z246:Z247"/>
    <mergeCell ref="Y259:Y262"/>
    <mergeCell ref="Z259:Z262"/>
    <mergeCell ref="Y277:Y278"/>
    <mergeCell ref="Z277:Z278"/>
    <mergeCell ref="Y234:Y235"/>
    <mergeCell ref="Z234:Z235"/>
    <mergeCell ref="Y239:Y240"/>
    <mergeCell ref="Z239:Z240"/>
    <mergeCell ref="Y243:Y244"/>
    <mergeCell ref="Z243:Z244"/>
    <mergeCell ref="Y219:Y221"/>
    <mergeCell ref="Z219:Z221"/>
    <mergeCell ref="Y223:Y224"/>
    <mergeCell ref="Z223:Z224"/>
    <mergeCell ref="Y229:Y232"/>
    <mergeCell ref="Z229:Z232"/>
    <mergeCell ref="Y199:Y200"/>
    <mergeCell ref="Z199:Z200"/>
    <mergeCell ref="Y206:Y210"/>
    <mergeCell ref="Z206:Z210"/>
    <mergeCell ref="Y212:Y217"/>
    <mergeCell ref="Z212:Z217"/>
    <mergeCell ref="Y175:Y176"/>
    <mergeCell ref="Z175:Z176"/>
    <mergeCell ref="Y189:Y192"/>
    <mergeCell ref="Z189:Z192"/>
    <mergeCell ref="Y195:Y197"/>
    <mergeCell ref="Z195:Z197"/>
    <mergeCell ref="Y149:Y152"/>
    <mergeCell ref="Z149:Z152"/>
    <mergeCell ref="Y157:Y160"/>
    <mergeCell ref="Z157:Z160"/>
    <mergeCell ref="Y172:Y173"/>
    <mergeCell ref="Z172:Z173"/>
    <mergeCell ref="Y134:Y137"/>
    <mergeCell ref="Z134:Z137"/>
    <mergeCell ref="Y139:Y140"/>
    <mergeCell ref="Z139:Z140"/>
    <mergeCell ref="Y145:Y147"/>
    <mergeCell ref="Z145:Z147"/>
    <mergeCell ref="Y84:Y87"/>
    <mergeCell ref="Z84:Z87"/>
    <mergeCell ref="Y92:Y94"/>
    <mergeCell ref="Z92:Z94"/>
    <mergeCell ref="Y98:Y100"/>
    <mergeCell ref="Z98:Z100"/>
    <mergeCell ref="R479:R480"/>
    <mergeCell ref="S479:S480"/>
    <mergeCell ref="R497:R500"/>
    <mergeCell ref="S497:S500"/>
    <mergeCell ref="R572:R573"/>
    <mergeCell ref="S572:S573"/>
    <mergeCell ref="R538:R539"/>
    <mergeCell ref="S538:S539"/>
    <mergeCell ref="R490:R491"/>
    <mergeCell ref="S490:S491"/>
    <mergeCell ref="R458:R459"/>
    <mergeCell ref="S458:S459"/>
    <mergeCell ref="R465:R467"/>
    <mergeCell ref="S465:S467"/>
    <mergeCell ref="R477:R478"/>
    <mergeCell ref="S477:S478"/>
    <mergeCell ref="R435:R436"/>
    <mergeCell ref="S435:S436"/>
    <mergeCell ref="R444:R445"/>
    <mergeCell ref="S444:S445"/>
    <mergeCell ref="R453:R456"/>
    <mergeCell ref="S453:S456"/>
    <mergeCell ref="R404:R408"/>
    <mergeCell ref="S404:S408"/>
    <mergeCell ref="R416:R423"/>
    <mergeCell ref="S416:S423"/>
    <mergeCell ref="S425:S428"/>
    <mergeCell ref="R431:R433"/>
    <mergeCell ref="S431:S433"/>
    <mergeCell ref="R367:R368"/>
    <mergeCell ref="S367:S368"/>
    <mergeCell ref="R380:R381"/>
    <mergeCell ref="S380:S381"/>
    <mergeCell ref="R388:R389"/>
    <mergeCell ref="S388:S389"/>
    <mergeCell ref="S343:S348"/>
    <mergeCell ref="R350:R352"/>
    <mergeCell ref="S350:S352"/>
    <mergeCell ref="R354:R356"/>
    <mergeCell ref="S354:S356"/>
    <mergeCell ref="R358:R360"/>
    <mergeCell ref="S358:S360"/>
    <mergeCell ref="R281:R282"/>
    <mergeCell ref="S281:S282"/>
    <mergeCell ref="R287:R288"/>
    <mergeCell ref="S287:S288"/>
    <mergeCell ref="R291:R292"/>
    <mergeCell ref="S291:S292"/>
    <mergeCell ref="S229:S232"/>
    <mergeCell ref="R246:R247"/>
    <mergeCell ref="S246:S247"/>
    <mergeCell ref="R259:R262"/>
    <mergeCell ref="S259:S262"/>
    <mergeCell ref="R277:R278"/>
    <mergeCell ref="S277:S278"/>
    <mergeCell ref="S206:S210"/>
    <mergeCell ref="S212:S217"/>
    <mergeCell ref="R219:R221"/>
    <mergeCell ref="S219:S221"/>
    <mergeCell ref="R223:R224"/>
    <mergeCell ref="S223:S224"/>
    <mergeCell ref="S157:S160"/>
    <mergeCell ref="R172:R173"/>
    <mergeCell ref="S172:S173"/>
    <mergeCell ref="R175:R176"/>
    <mergeCell ref="S175:S176"/>
    <mergeCell ref="R195:R197"/>
    <mergeCell ref="S195:S197"/>
    <mergeCell ref="R125:R127"/>
    <mergeCell ref="S125:S127"/>
    <mergeCell ref="R131:R132"/>
    <mergeCell ref="S131:S132"/>
    <mergeCell ref="R134:R137"/>
    <mergeCell ref="S134:S137"/>
    <mergeCell ref="R103:R104"/>
    <mergeCell ref="S103:S104"/>
    <mergeCell ref="R109:R111"/>
    <mergeCell ref="S109:S111"/>
    <mergeCell ref="R119:R122"/>
    <mergeCell ref="S119:S122"/>
    <mergeCell ref="L572:L573"/>
    <mergeCell ref="M572:M573"/>
    <mergeCell ref="L542:L544"/>
    <mergeCell ref="M542:M544"/>
    <mergeCell ref="R84:R87"/>
    <mergeCell ref="S84:S87"/>
    <mergeCell ref="R92:R94"/>
    <mergeCell ref="S92:S94"/>
    <mergeCell ref="R98:R100"/>
    <mergeCell ref="S98:S100"/>
    <mergeCell ref="L477:L478"/>
    <mergeCell ref="M477:M478"/>
    <mergeCell ref="L479:L480"/>
    <mergeCell ref="M479:M480"/>
    <mergeCell ref="L497:L500"/>
    <mergeCell ref="M497:M500"/>
    <mergeCell ref="L490:L491"/>
    <mergeCell ref="M490:M491"/>
    <mergeCell ref="L453:L456"/>
    <mergeCell ref="M453:M456"/>
    <mergeCell ref="L458:L459"/>
    <mergeCell ref="M458:M459"/>
    <mergeCell ref="L465:L467"/>
    <mergeCell ref="M465:M467"/>
    <mergeCell ref="L431:L433"/>
    <mergeCell ref="M431:M433"/>
    <mergeCell ref="L435:L436"/>
    <mergeCell ref="M435:M436"/>
    <mergeCell ref="L444:L445"/>
    <mergeCell ref="M444:M445"/>
    <mergeCell ref="M367:M368"/>
    <mergeCell ref="M404:M408"/>
    <mergeCell ref="L416:L423"/>
    <mergeCell ref="M416:M423"/>
    <mergeCell ref="L425:L428"/>
    <mergeCell ref="M425:M428"/>
    <mergeCell ref="L354:L356"/>
    <mergeCell ref="M354:M356"/>
    <mergeCell ref="L358:L360"/>
    <mergeCell ref="M358:M360"/>
    <mergeCell ref="L363:L365"/>
    <mergeCell ref="M363:M365"/>
    <mergeCell ref="L291:L292"/>
    <mergeCell ref="M291:M292"/>
    <mergeCell ref="L343:L348"/>
    <mergeCell ref="M343:M348"/>
    <mergeCell ref="L350:L352"/>
    <mergeCell ref="M350:M352"/>
    <mergeCell ref="L326:L327"/>
    <mergeCell ref="M326:M327"/>
    <mergeCell ref="L329:L331"/>
    <mergeCell ref="M329:M331"/>
    <mergeCell ref="L277:L278"/>
    <mergeCell ref="M277:M278"/>
    <mergeCell ref="L281:L282"/>
    <mergeCell ref="M281:M282"/>
    <mergeCell ref="L287:L288"/>
    <mergeCell ref="M287:M288"/>
    <mergeCell ref="L243:L244"/>
    <mergeCell ref="M243:M244"/>
    <mergeCell ref="L246:L247"/>
    <mergeCell ref="M246:M247"/>
    <mergeCell ref="L259:L262"/>
    <mergeCell ref="M259:M262"/>
    <mergeCell ref="L229:L232"/>
    <mergeCell ref="M229:M232"/>
    <mergeCell ref="L234:L235"/>
    <mergeCell ref="M234:M235"/>
    <mergeCell ref="L239:L240"/>
    <mergeCell ref="M239:M240"/>
    <mergeCell ref="L212:L217"/>
    <mergeCell ref="M212:M217"/>
    <mergeCell ref="L219:L221"/>
    <mergeCell ref="M219:M221"/>
    <mergeCell ref="L223:L224"/>
    <mergeCell ref="M223:M224"/>
    <mergeCell ref="L195:L197"/>
    <mergeCell ref="M195:M197"/>
    <mergeCell ref="L199:L200"/>
    <mergeCell ref="M199:M200"/>
    <mergeCell ref="L206:L210"/>
    <mergeCell ref="M206:M210"/>
    <mergeCell ref="L172:L173"/>
    <mergeCell ref="M172:M173"/>
    <mergeCell ref="L175:L176"/>
    <mergeCell ref="M175:M176"/>
    <mergeCell ref="L189:L192"/>
    <mergeCell ref="M189:M192"/>
    <mergeCell ref="L139:L140"/>
    <mergeCell ref="M139:M140"/>
    <mergeCell ref="L145:L147"/>
    <mergeCell ref="M145:M147"/>
    <mergeCell ref="L149:L152"/>
    <mergeCell ref="M149:M152"/>
    <mergeCell ref="M131:M132"/>
    <mergeCell ref="L134:L137"/>
    <mergeCell ref="M134:M137"/>
    <mergeCell ref="L125:L127"/>
    <mergeCell ref="M125:M127"/>
    <mergeCell ref="L131:L132"/>
    <mergeCell ref="M84:M87"/>
    <mergeCell ref="L92:L94"/>
    <mergeCell ref="M92:M94"/>
    <mergeCell ref="L98:L100"/>
    <mergeCell ref="M98:M100"/>
    <mergeCell ref="L103:L104"/>
    <mergeCell ref="M103:M104"/>
    <mergeCell ref="R326:R327"/>
    <mergeCell ref="S326:S327"/>
    <mergeCell ref="R329:R331"/>
    <mergeCell ref="S329:S331"/>
    <mergeCell ref="Y299:Y305"/>
    <mergeCell ref="Z299:Z305"/>
    <mergeCell ref="Y310:Y312"/>
    <mergeCell ref="Z310:Z312"/>
    <mergeCell ref="Y314:Y319"/>
    <mergeCell ref="Z314:Z319"/>
    <mergeCell ref="R299:R305"/>
    <mergeCell ref="S299:S305"/>
    <mergeCell ref="R310:R312"/>
    <mergeCell ref="S310:S312"/>
    <mergeCell ref="R314:R319"/>
    <mergeCell ref="S314:S319"/>
    <mergeCell ref="L299:L305"/>
    <mergeCell ref="M299:M305"/>
    <mergeCell ref="L310:L312"/>
    <mergeCell ref="M310:M312"/>
    <mergeCell ref="L314:L319"/>
    <mergeCell ref="M314:M319"/>
    <mergeCell ref="O520:O523"/>
    <mergeCell ref="S512:S513"/>
    <mergeCell ref="R515:R518"/>
    <mergeCell ref="S515:S518"/>
    <mergeCell ref="R542:R544"/>
    <mergeCell ref="S542:S544"/>
    <mergeCell ref="N515:N518"/>
    <mergeCell ref="L538:L539"/>
    <mergeCell ref="M538:M539"/>
    <mergeCell ref="O538:O539"/>
    <mergeCell ref="R512:R513"/>
    <mergeCell ref="P538:P539"/>
    <mergeCell ref="Q538:Q539"/>
    <mergeCell ref="R520:R523"/>
    <mergeCell ref="O515:O518"/>
    <mergeCell ref="N520:N523"/>
    <mergeCell ref="L512:L513"/>
    <mergeCell ref="M512:M513"/>
    <mergeCell ref="L515:L518"/>
    <mergeCell ref="M515:M518"/>
    <mergeCell ref="L520:L523"/>
    <mergeCell ref="M520:M523"/>
    <mergeCell ref="Y559:Y560"/>
    <mergeCell ref="Z559:Z560"/>
    <mergeCell ref="Y103:Y104"/>
    <mergeCell ref="Z103:Z104"/>
    <mergeCell ref="Y109:Y111"/>
    <mergeCell ref="Z109:Z111"/>
    <mergeCell ref="Y125:Y127"/>
    <mergeCell ref="Z125:Z127"/>
    <mergeCell ref="Y131:Y132"/>
    <mergeCell ref="Z131:Z132"/>
    <mergeCell ref="Y65:Y68"/>
    <mergeCell ref="Z65:Z68"/>
    <mergeCell ref="Y73:Y78"/>
    <mergeCell ref="Z73:Z78"/>
    <mergeCell ref="Y39:Y44"/>
    <mergeCell ref="Z39:Z44"/>
    <mergeCell ref="Y46:Y47"/>
    <mergeCell ref="R65:R68"/>
    <mergeCell ref="S65:S68"/>
    <mergeCell ref="R73:R78"/>
    <mergeCell ref="S73:S78"/>
    <mergeCell ref="R46:R47"/>
    <mergeCell ref="S46:S47"/>
    <mergeCell ref="R53:R57"/>
    <mergeCell ref="P73:P78"/>
    <mergeCell ref="Y19:Y27"/>
    <mergeCell ref="Z19:Z27"/>
    <mergeCell ref="Y29:Y32"/>
    <mergeCell ref="Z29:Z32"/>
    <mergeCell ref="Y35:Y38"/>
    <mergeCell ref="Z35:Z38"/>
    <mergeCell ref="Z46:Z47"/>
    <mergeCell ref="Y53:Y57"/>
    <mergeCell ref="Z53:Z57"/>
    <mergeCell ref="L65:L68"/>
    <mergeCell ref="M65:M68"/>
    <mergeCell ref="L73:L78"/>
    <mergeCell ref="M73:M78"/>
    <mergeCell ref="N65:N68"/>
    <mergeCell ref="N73:N78"/>
    <mergeCell ref="S19:S27"/>
    <mergeCell ref="R29:R32"/>
    <mergeCell ref="S29:S32"/>
    <mergeCell ref="R35:R38"/>
    <mergeCell ref="S35:S38"/>
    <mergeCell ref="S53:S57"/>
    <mergeCell ref="S39:S44"/>
    <mergeCell ref="R42:R44"/>
    <mergeCell ref="L39:L44"/>
    <mergeCell ref="M39:M44"/>
    <mergeCell ref="L46:L47"/>
    <mergeCell ref="M46:M47"/>
    <mergeCell ref="L53:L57"/>
    <mergeCell ref="M53:M57"/>
    <mergeCell ref="L19:L27"/>
    <mergeCell ref="M19:M27"/>
    <mergeCell ref="L29:L32"/>
    <mergeCell ref="M29:M32"/>
    <mergeCell ref="L35:L38"/>
    <mergeCell ref="M35:M38"/>
    <mergeCell ref="AF542:AF544"/>
    <mergeCell ref="AG542:AG544"/>
    <mergeCell ref="AF559:AF560"/>
    <mergeCell ref="AG559:AG560"/>
    <mergeCell ref="AF572:AF573"/>
    <mergeCell ref="AG572:AG573"/>
    <mergeCell ref="AF520:AF523"/>
    <mergeCell ref="AG520:AG523"/>
    <mergeCell ref="AF533:AF536"/>
    <mergeCell ref="AG533:AG536"/>
    <mergeCell ref="AF538:AF539"/>
    <mergeCell ref="AG538:AG539"/>
    <mergeCell ref="AF497:AF500"/>
    <mergeCell ref="AG497:AG500"/>
    <mergeCell ref="AF512:AF513"/>
    <mergeCell ref="AG512:AG513"/>
    <mergeCell ref="AF515:AF518"/>
    <mergeCell ref="AG515:AG518"/>
    <mergeCell ref="AF477:AF478"/>
    <mergeCell ref="AG477:AG478"/>
    <mergeCell ref="AF479:AF480"/>
    <mergeCell ref="AG479:AG480"/>
    <mergeCell ref="AF490:AF491"/>
    <mergeCell ref="AG490:AG491"/>
    <mergeCell ref="AF453:AF456"/>
    <mergeCell ref="AG453:AG456"/>
    <mergeCell ref="AF458:AF459"/>
    <mergeCell ref="AG458:AG459"/>
    <mergeCell ref="AF465:AF467"/>
    <mergeCell ref="AG465:AG467"/>
    <mergeCell ref="AF431:AF433"/>
    <mergeCell ref="AG431:AG433"/>
    <mergeCell ref="AF435:AF436"/>
    <mergeCell ref="AG435:AG436"/>
    <mergeCell ref="AF444:AF445"/>
    <mergeCell ref="AG444:AG445"/>
    <mergeCell ref="AF404:AF408"/>
    <mergeCell ref="AG404:AG408"/>
    <mergeCell ref="AF416:AF423"/>
    <mergeCell ref="AG416:AG423"/>
    <mergeCell ref="AF425:AF428"/>
    <mergeCell ref="AG425:AG428"/>
    <mergeCell ref="AF380:AF381"/>
    <mergeCell ref="AG380:AG381"/>
    <mergeCell ref="AF388:AF389"/>
    <mergeCell ref="AG388:AG389"/>
    <mergeCell ref="AF395:AF398"/>
    <mergeCell ref="AG395:AG398"/>
    <mergeCell ref="AF358:AF360"/>
    <mergeCell ref="AG358:AG360"/>
    <mergeCell ref="AF363:AF365"/>
    <mergeCell ref="AG363:AG365"/>
    <mergeCell ref="AF367:AF368"/>
    <mergeCell ref="AG367:AG368"/>
    <mergeCell ref="AF343:AF348"/>
    <mergeCell ref="AG343:AG348"/>
    <mergeCell ref="AF350:AF352"/>
    <mergeCell ref="AG350:AG352"/>
    <mergeCell ref="AF354:AF356"/>
    <mergeCell ref="AG354:AG356"/>
    <mergeCell ref="AF314:AF319"/>
    <mergeCell ref="AG314:AG319"/>
    <mergeCell ref="AF326:AF327"/>
    <mergeCell ref="AG326:AG327"/>
    <mergeCell ref="AF329:AF331"/>
    <mergeCell ref="AG329:AG331"/>
    <mergeCell ref="AF291:AF292"/>
    <mergeCell ref="AG291:AG292"/>
    <mergeCell ref="AF299:AF305"/>
    <mergeCell ref="AG299:AG305"/>
    <mergeCell ref="AF310:AF312"/>
    <mergeCell ref="AG310:AG312"/>
    <mergeCell ref="AF277:AF278"/>
    <mergeCell ref="AG277:AG278"/>
    <mergeCell ref="AF281:AF282"/>
    <mergeCell ref="AG281:AG282"/>
    <mergeCell ref="AF287:AF288"/>
    <mergeCell ref="AG287:AG288"/>
    <mergeCell ref="AF243:AF244"/>
    <mergeCell ref="AG243:AG244"/>
    <mergeCell ref="AF246:AF247"/>
    <mergeCell ref="AG246:AG247"/>
    <mergeCell ref="AF259:AF262"/>
    <mergeCell ref="AG259:AG262"/>
    <mergeCell ref="AF229:AF232"/>
    <mergeCell ref="AG229:AG232"/>
    <mergeCell ref="AF234:AF235"/>
    <mergeCell ref="AG234:AG235"/>
    <mergeCell ref="AF239:AF240"/>
    <mergeCell ref="AG239:AG240"/>
    <mergeCell ref="AF212:AF217"/>
    <mergeCell ref="AG212:AG217"/>
    <mergeCell ref="AF219:AF221"/>
    <mergeCell ref="AG219:AG221"/>
    <mergeCell ref="AF223:AF224"/>
    <mergeCell ref="AG223:AG224"/>
    <mergeCell ref="AF195:AF197"/>
    <mergeCell ref="AG195:AG197"/>
    <mergeCell ref="AF199:AF200"/>
    <mergeCell ref="AG199:AG200"/>
    <mergeCell ref="AF206:AF210"/>
    <mergeCell ref="AG206:AG210"/>
    <mergeCell ref="AF172:AF173"/>
    <mergeCell ref="AG172:AG173"/>
    <mergeCell ref="AF175:AF176"/>
    <mergeCell ref="AG175:AG176"/>
    <mergeCell ref="AF189:AF192"/>
    <mergeCell ref="AG189:AG192"/>
    <mergeCell ref="AF145:AF147"/>
    <mergeCell ref="AG145:AG147"/>
    <mergeCell ref="AF149:AF152"/>
    <mergeCell ref="AG149:AG152"/>
    <mergeCell ref="AF157:AF160"/>
    <mergeCell ref="AG157:AG160"/>
    <mergeCell ref="AF131:AF132"/>
    <mergeCell ref="AG131:AG132"/>
    <mergeCell ref="AF134:AF137"/>
    <mergeCell ref="AG134:AG137"/>
    <mergeCell ref="AF139:AF140"/>
    <mergeCell ref="AG139:AG140"/>
    <mergeCell ref="AF109:AF111"/>
    <mergeCell ref="AG109:AG111"/>
    <mergeCell ref="AF119:AF122"/>
    <mergeCell ref="AG119:AG122"/>
    <mergeCell ref="AF125:AF127"/>
    <mergeCell ref="AG125:AG127"/>
    <mergeCell ref="AF92:AF94"/>
    <mergeCell ref="AG92:AG94"/>
    <mergeCell ref="AF98:AF100"/>
    <mergeCell ref="AG98:AG100"/>
    <mergeCell ref="AF103:AF104"/>
    <mergeCell ref="AG103:AG104"/>
    <mergeCell ref="AF65:AF68"/>
    <mergeCell ref="AG65:AG68"/>
    <mergeCell ref="AF73:AF78"/>
    <mergeCell ref="AG73:AG78"/>
    <mergeCell ref="AF84:AF87"/>
    <mergeCell ref="AG84:AG87"/>
    <mergeCell ref="AF46:AF47"/>
    <mergeCell ref="AG46:AG47"/>
    <mergeCell ref="AF53:AF57"/>
    <mergeCell ref="AG53:AG57"/>
    <mergeCell ref="AF59:AF63"/>
    <mergeCell ref="AG59:AG63"/>
    <mergeCell ref="AF578:AF581"/>
    <mergeCell ref="AG578:AG581"/>
    <mergeCell ref="AF19:AF27"/>
    <mergeCell ref="AG19:AG27"/>
    <mergeCell ref="AF29:AF32"/>
    <mergeCell ref="AG29:AG32"/>
    <mergeCell ref="AF35:AF38"/>
    <mergeCell ref="AG35:AG38"/>
    <mergeCell ref="AF39:AF44"/>
    <mergeCell ref="AG39:AG44"/>
    <mergeCell ref="A612:F612"/>
    <mergeCell ref="A601:F601"/>
    <mergeCell ref="A603:F603"/>
    <mergeCell ref="AF3:AF5"/>
    <mergeCell ref="AG3:AG5"/>
    <mergeCell ref="A606:G606"/>
    <mergeCell ref="A608:F608"/>
    <mergeCell ref="A609:F609"/>
    <mergeCell ref="A600:F600"/>
    <mergeCell ref="A602:F602"/>
    <mergeCell ref="A611:F611"/>
    <mergeCell ref="A592:F592"/>
    <mergeCell ref="A595:G595"/>
    <mergeCell ref="A597:F597"/>
    <mergeCell ref="A598:F598"/>
    <mergeCell ref="A599:F599"/>
    <mergeCell ref="A591:F591"/>
    <mergeCell ref="A610:F610"/>
    <mergeCell ref="K458:K459"/>
    <mergeCell ref="K512:K513"/>
    <mergeCell ref="F578:F581"/>
    <mergeCell ref="G578:G581"/>
    <mergeCell ref="G572:G573"/>
    <mergeCell ref="O453:O456"/>
    <mergeCell ref="P453:P456"/>
    <mergeCell ref="O458:O459"/>
    <mergeCell ref="P458:P459"/>
    <mergeCell ref="L578:L581"/>
    <mergeCell ref="M578:M581"/>
    <mergeCell ref="L559:L560"/>
    <mergeCell ref="M559:M560"/>
    <mergeCell ref="P572:P573"/>
    <mergeCell ref="N512:N513"/>
    <mergeCell ref="H395:H398"/>
    <mergeCell ref="I395:I398"/>
    <mergeCell ref="J395:J398"/>
    <mergeCell ref="K395:K398"/>
    <mergeCell ref="O395:O398"/>
    <mergeCell ref="P395:P398"/>
    <mergeCell ref="L395:L398"/>
    <mergeCell ref="M395:M398"/>
    <mergeCell ref="H326:H327"/>
    <mergeCell ref="I326:I327"/>
    <mergeCell ref="J326:J327"/>
    <mergeCell ref="K326:K327"/>
    <mergeCell ref="I354:I356"/>
    <mergeCell ref="J354:J356"/>
    <mergeCell ref="K354:K356"/>
    <mergeCell ref="H329:H331"/>
    <mergeCell ref="H343:H348"/>
    <mergeCell ref="H354:H356"/>
    <mergeCell ref="H358:H360"/>
    <mergeCell ref="I358:I360"/>
    <mergeCell ref="J358:J360"/>
    <mergeCell ref="AH114:AH160"/>
    <mergeCell ref="AH2:AH5"/>
    <mergeCell ref="AH7:AH78"/>
    <mergeCell ref="AH79:AH113"/>
    <mergeCell ref="AH161:AH253"/>
    <mergeCell ref="AH254:AH293"/>
    <mergeCell ref="AH294:AH337"/>
    <mergeCell ref="AH582:AH587"/>
    <mergeCell ref="U3:AA4"/>
    <mergeCell ref="AH460:AH469"/>
    <mergeCell ref="AH470:AH484"/>
    <mergeCell ref="AH485:AH491"/>
    <mergeCell ref="AH492:AH500"/>
    <mergeCell ref="AH501:AH506"/>
    <mergeCell ref="AH338:AH398"/>
    <mergeCell ref="AH399:AH459"/>
    <mergeCell ref="AC497:AC500"/>
    <mergeCell ref="X512:X513"/>
    <mergeCell ref="P388:P389"/>
    <mergeCell ref="Q388:Q389"/>
    <mergeCell ref="Q395:Q398"/>
    <mergeCell ref="X444:X445"/>
    <mergeCell ref="P479:P480"/>
    <mergeCell ref="W444:W445"/>
    <mergeCell ref="V465:V467"/>
    <mergeCell ref="R395:R398"/>
    <mergeCell ref="S395:S398"/>
    <mergeCell ref="K453:K456"/>
    <mergeCell ref="Q453:Q456"/>
    <mergeCell ref="Q458:Q459"/>
    <mergeCell ref="V354:V356"/>
    <mergeCell ref="X354:X356"/>
    <mergeCell ref="Q363:Q365"/>
    <mergeCell ref="Q367:Q368"/>
    <mergeCell ref="Q380:Q381"/>
    <mergeCell ref="Q444:Q445"/>
    <mergeCell ref="Q404:Q408"/>
    <mergeCell ref="Q358:Q360"/>
    <mergeCell ref="V416:V423"/>
    <mergeCell ref="W416:W423"/>
    <mergeCell ref="AC157:AC160"/>
    <mergeCell ref="V131:V132"/>
    <mergeCell ref="W131:W132"/>
    <mergeCell ref="V149:V152"/>
    <mergeCell ref="W149:W152"/>
    <mergeCell ref="AC145:AC147"/>
    <mergeCell ref="X131:X132"/>
    <mergeCell ref="AC149:AC152"/>
    <mergeCell ref="AA157:AA160"/>
    <mergeCell ref="AB157:AB160"/>
    <mergeCell ref="AC125:AC127"/>
    <mergeCell ref="AC131:AC132"/>
    <mergeCell ref="AC134:AC137"/>
    <mergeCell ref="AC139:AC140"/>
    <mergeCell ref="AA149:AA152"/>
    <mergeCell ref="AB149:AB152"/>
    <mergeCell ref="AA131:AA132"/>
    <mergeCell ref="AA145:AA147"/>
    <mergeCell ref="P157:P160"/>
    <mergeCell ref="Q157:Q160"/>
    <mergeCell ref="V157:V160"/>
    <mergeCell ref="W157:W160"/>
    <mergeCell ref="X157:X160"/>
    <mergeCell ref="R145:R147"/>
    <mergeCell ref="S145:S147"/>
    <mergeCell ref="R149:R152"/>
    <mergeCell ref="S149:S152"/>
    <mergeCell ref="V134:V137"/>
    <mergeCell ref="W134:W137"/>
    <mergeCell ref="X134:X137"/>
    <mergeCell ref="X145:X147"/>
    <mergeCell ref="P139:P140"/>
    <mergeCell ref="U149:U152"/>
    <mergeCell ref="V139:V140"/>
    <mergeCell ref="W139:W140"/>
    <mergeCell ref="X139:X140"/>
    <mergeCell ref="X149:X152"/>
    <mergeCell ref="O145:O147"/>
    <mergeCell ref="P145:P147"/>
    <mergeCell ref="Q145:Q147"/>
    <mergeCell ref="V145:V147"/>
    <mergeCell ref="O139:O140"/>
    <mergeCell ref="R139:R140"/>
    <mergeCell ref="Q139:Q140"/>
    <mergeCell ref="U145:U147"/>
    <mergeCell ref="S139:S140"/>
    <mergeCell ref="J134:J137"/>
    <mergeCell ref="K134:K137"/>
    <mergeCell ref="O149:O152"/>
    <mergeCell ref="P149:P152"/>
    <mergeCell ref="Q149:Q152"/>
    <mergeCell ref="P131:P132"/>
    <mergeCell ref="Q131:Q132"/>
    <mergeCell ref="O134:O137"/>
    <mergeCell ref="P134:P137"/>
    <mergeCell ref="Q134:Q137"/>
    <mergeCell ref="I134:I137"/>
    <mergeCell ref="J119:J122"/>
    <mergeCell ref="N125:N127"/>
    <mergeCell ref="I145:I147"/>
    <mergeCell ref="J145:J147"/>
    <mergeCell ref="K145:K147"/>
    <mergeCell ref="I131:I132"/>
    <mergeCell ref="J131:J132"/>
    <mergeCell ref="K131:K132"/>
    <mergeCell ref="K139:K140"/>
    <mergeCell ref="AC109:AC111"/>
    <mergeCell ref="AA103:AA104"/>
    <mergeCell ref="N119:N122"/>
    <mergeCell ref="I125:I127"/>
    <mergeCell ref="J125:J127"/>
    <mergeCell ref="K125:K127"/>
    <mergeCell ref="L109:L111"/>
    <mergeCell ref="M109:M111"/>
    <mergeCell ref="L119:L122"/>
    <mergeCell ref="M119:M122"/>
    <mergeCell ref="X125:X127"/>
    <mergeCell ref="T84:T87"/>
    <mergeCell ref="Q103:Q104"/>
    <mergeCell ref="AC119:AC122"/>
    <mergeCell ref="AC103:AC104"/>
    <mergeCell ref="J109:J111"/>
    <mergeCell ref="K109:K111"/>
    <mergeCell ref="AB125:AB127"/>
    <mergeCell ref="X103:X104"/>
    <mergeCell ref="V125:V127"/>
    <mergeCell ref="Q125:Q127"/>
    <mergeCell ref="O131:O132"/>
    <mergeCell ref="O259:O262"/>
    <mergeCell ref="P259:P262"/>
    <mergeCell ref="AC84:AC87"/>
    <mergeCell ref="AC92:AC94"/>
    <mergeCell ref="AC98:AC100"/>
    <mergeCell ref="AB109:AB111"/>
    <mergeCell ref="O125:O127"/>
    <mergeCell ref="W125:W127"/>
    <mergeCell ref="N98:N100"/>
    <mergeCell ref="O98:O100"/>
    <mergeCell ref="P98:P100"/>
    <mergeCell ref="Q92:Q94"/>
    <mergeCell ref="O281:O282"/>
    <mergeCell ref="P281:P282"/>
    <mergeCell ref="Q281:Q282"/>
    <mergeCell ref="O92:O94"/>
    <mergeCell ref="O109:O111"/>
    <mergeCell ref="P125:P127"/>
    <mergeCell ref="X572:X573"/>
    <mergeCell ref="W281:W282"/>
    <mergeCell ref="X281:X282"/>
    <mergeCell ref="X291:X292"/>
    <mergeCell ref="W343:W348"/>
    <mergeCell ref="W145:W147"/>
    <mergeCell ref="X287:X288"/>
    <mergeCell ref="W277:W278"/>
    <mergeCell ref="X277:X278"/>
    <mergeCell ref="W314:W319"/>
    <mergeCell ref="J84:J87"/>
    <mergeCell ref="K84:K87"/>
    <mergeCell ref="O84:O87"/>
    <mergeCell ref="P84:P87"/>
    <mergeCell ref="O103:O104"/>
    <mergeCell ref="P103:P104"/>
    <mergeCell ref="P92:P94"/>
    <mergeCell ref="N92:N94"/>
    <mergeCell ref="L84:L87"/>
    <mergeCell ref="J98:J100"/>
    <mergeCell ref="Q84:Q87"/>
    <mergeCell ref="N84:N87"/>
    <mergeCell ref="AE578:AE581"/>
    <mergeCell ref="P578:P581"/>
    <mergeCell ref="Q578:Q581"/>
    <mergeCell ref="T578:T581"/>
    <mergeCell ref="U578:U581"/>
    <mergeCell ref="V578:V581"/>
    <mergeCell ref="W578:W581"/>
    <mergeCell ref="X578:X581"/>
    <mergeCell ref="AA578:AA581"/>
    <mergeCell ref="AB578:AB581"/>
    <mergeCell ref="J578:J581"/>
    <mergeCell ref="K578:K581"/>
    <mergeCell ref="N578:N581"/>
    <mergeCell ref="O578:O581"/>
    <mergeCell ref="Y578:Y581"/>
    <mergeCell ref="Z578:Z581"/>
    <mergeCell ref="R578:R581"/>
    <mergeCell ref="S578:S581"/>
    <mergeCell ref="AC578:AC581"/>
    <mergeCell ref="AD578:AD581"/>
    <mergeCell ref="A568:A581"/>
    <mergeCell ref="B570:B581"/>
    <mergeCell ref="C577:C581"/>
    <mergeCell ref="D578:D581"/>
    <mergeCell ref="D572:D573"/>
    <mergeCell ref="F572:F573"/>
    <mergeCell ref="I572:I573"/>
    <mergeCell ref="J572:J573"/>
    <mergeCell ref="H578:H581"/>
    <mergeCell ref="I578:I581"/>
    <mergeCell ref="O572:O573"/>
    <mergeCell ref="Q572:Q573"/>
    <mergeCell ref="AC572:AC573"/>
    <mergeCell ref="AC512:AC513"/>
    <mergeCell ref="AB512:AB513"/>
    <mergeCell ref="K572:K573"/>
    <mergeCell ref="V572:V573"/>
    <mergeCell ref="W572:W573"/>
    <mergeCell ref="AA520:AA523"/>
    <mergeCell ref="AB520:AB523"/>
    <mergeCell ref="K497:K500"/>
    <mergeCell ref="O497:O500"/>
    <mergeCell ref="P497:P500"/>
    <mergeCell ref="Q497:Q500"/>
    <mergeCell ref="W497:W500"/>
    <mergeCell ref="X497:X500"/>
    <mergeCell ref="P512:P513"/>
    <mergeCell ref="Q512:Q513"/>
    <mergeCell ref="AC490:AC491"/>
    <mergeCell ref="X343:X348"/>
    <mergeCell ref="V350:V352"/>
    <mergeCell ref="W350:W352"/>
    <mergeCell ref="X350:X352"/>
    <mergeCell ref="V358:V360"/>
    <mergeCell ref="X358:X360"/>
    <mergeCell ref="W358:W360"/>
    <mergeCell ref="AC477:AC478"/>
    <mergeCell ref="AC479:AC480"/>
    <mergeCell ref="V287:V288"/>
    <mergeCell ref="W287:W288"/>
    <mergeCell ref="O291:O292"/>
    <mergeCell ref="P291:P292"/>
    <mergeCell ref="Q291:Q292"/>
    <mergeCell ref="V291:V292"/>
    <mergeCell ref="W291:W292"/>
    <mergeCell ref="Q477:Q478"/>
    <mergeCell ref="V477:V478"/>
    <mergeCell ref="V329:V331"/>
    <mergeCell ref="W329:W331"/>
    <mergeCell ref="V314:V319"/>
    <mergeCell ref="W425:W428"/>
    <mergeCell ref="V431:V433"/>
    <mergeCell ref="W465:W467"/>
    <mergeCell ref="V444:V445"/>
    <mergeCell ref="T477:T478"/>
    <mergeCell ref="I479:I480"/>
    <mergeCell ref="J479:J480"/>
    <mergeCell ref="K479:K480"/>
    <mergeCell ref="V479:V480"/>
    <mergeCell ref="O477:O478"/>
    <mergeCell ref="P477:P478"/>
    <mergeCell ref="Q479:Q480"/>
    <mergeCell ref="N477:N478"/>
    <mergeCell ref="U477:U478"/>
    <mergeCell ref="N479:N480"/>
    <mergeCell ref="J490:J491"/>
    <mergeCell ref="K490:K491"/>
    <mergeCell ref="O490:O491"/>
    <mergeCell ref="P490:P491"/>
    <mergeCell ref="U490:U491"/>
    <mergeCell ref="N490:N491"/>
    <mergeCell ref="Q490:Q491"/>
    <mergeCell ref="AB490:AB491"/>
    <mergeCell ref="AC465:AC467"/>
    <mergeCell ref="I477:I478"/>
    <mergeCell ref="J477:J478"/>
    <mergeCell ref="K477:K478"/>
    <mergeCell ref="X465:X467"/>
    <mergeCell ref="N465:N467"/>
    <mergeCell ref="AA465:AA467"/>
    <mergeCell ref="AB465:AB467"/>
    <mergeCell ref="I490:I491"/>
    <mergeCell ref="I465:I467"/>
    <mergeCell ref="J465:J467"/>
    <mergeCell ref="K465:K467"/>
    <mergeCell ref="O465:O467"/>
    <mergeCell ref="P465:P467"/>
    <mergeCell ref="Q465:Q467"/>
    <mergeCell ref="AC453:AC456"/>
    <mergeCell ref="AC458:AC459"/>
    <mergeCell ref="AC404:AC408"/>
    <mergeCell ref="V404:V408"/>
    <mergeCell ref="W404:W408"/>
    <mergeCell ref="X404:X408"/>
    <mergeCell ref="Y416:Y423"/>
    <mergeCell ref="Z416:Z423"/>
    <mergeCell ref="Y425:Y428"/>
    <mergeCell ref="Z425:Z428"/>
    <mergeCell ref="P435:P436"/>
    <mergeCell ref="Q435:Q436"/>
    <mergeCell ref="V435:V436"/>
    <mergeCell ref="T435:T436"/>
    <mergeCell ref="T444:T445"/>
    <mergeCell ref="AC425:AC428"/>
    <mergeCell ref="AC431:AC433"/>
    <mergeCell ref="AC435:AC436"/>
    <mergeCell ref="AC444:AC445"/>
    <mergeCell ref="R425:R428"/>
    <mergeCell ref="H425:H428"/>
    <mergeCell ref="I425:I428"/>
    <mergeCell ref="J425:J428"/>
    <mergeCell ref="K425:K428"/>
    <mergeCell ref="H431:H433"/>
    <mergeCell ref="I431:I433"/>
    <mergeCell ref="K431:K433"/>
    <mergeCell ref="I404:I408"/>
    <mergeCell ref="J435:J436"/>
    <mergeCell ref="K435:K436"/>
    <mergeCell ref="J444:J445"/>
    <mergeCell ref="O431:O433"/>
    <mergeCell ref="O425:O428"/>
    <mergeCell ref="N444:N445"/>
    <mergeCell ref="N425:N428"/>
    <mergeCell ref="J431:J433"/>
    <mergeCell ref="O435:O436"/>
    <mergeCell ref="P425:P428"/>
    <mergeCell ref="AC380:AC381"/>
    <mergeCell ref="AC388:AC389"/>
    <mergeCell ref="AC395:AC398"/>
    <mergeCell ref="X416:X423"/>
    <mergeCell ref="X425:X428"/>
    <mergeCell ref="AC416:AC423"/>
    <mergeCell ref="T404:T408"/>
    <mergeCell ref="T425:T428"/>
    <mergeCell ref="AA425:AA428"/>
    <mergeCell ref="AC343:AC348"/>
    <mergeCell ref="AC350:AC352"/>
    <mergeCell ref="AC354:AC356"/>
    <mergeCell ref="AC358:AC360"/>
    <mergeCell ref="AC363:AC365"/>
    <mergeCell ref="AC367:AC368"/>
    <mergeCell ref="H363:H365"/>
    <mergeCell ref="I363:I365"/>
    <mergeCell ref="J363:J365"/>
    <mergeCell ref="K363:K365"/>
    <mergeCell ref="H367:H368"/>
    <mergeCell ref="I367:I368"/>
    <mergeCell ref="J367:J368"/>
    <mergeCell ref="O363:O365"/>
    <mergeCell ref="P363:P365"/>
    <mergeCell ref="J404:J408"/>
    <mergeCell ref="K404:K408"/>
    <mergeCell ref="K358:K360"/>
    <mergeCell ref="O404:O408"/>
    <mergeCell ref="P404:P408"/>
    <mergeCell ref="N395:N398"/>
    <mergeCell ref="K367:K368"/>
    <mergeCell ref="L367:L368"/>
    <mergeCell ref="AC326:AC327"/>
    <mergeCell ref="AC329:AC331"/>
    <mergeCell ref="I343:I348"/>
    <mergeCell ref="J343:J348"/>
    <mergeCell ref="K343:K348"/>
    <mergeCell ref="I350:I352"/>
    <mergeCell ref="J350:J352"/>
    <mergeCell ref="K350:K352"/>
    <mergeCell ref="O350:O352"/>
    <mergeCell ref="P350:P352"/>
    <mergeCell ref="I329:I331"/>
    <mergeCell ref="J329:J331"/>
    <mergeCell ref="K329:K331"/>
    <mergeCell ref="O329:O331"/>
    <mergeCell ref="P329:P331"/>
    <mergeCell ref="Q329:Q331"/>
    <mergeCell ref="N329:N331"/>
    <mergeCell ref="AC310:AC312"/>
    <mergeCell ref="AC314:AC319"/>
    <mergeCell ref="O326:O327"/>
    <mergeCell ref="P326:P327"/>
    <mergeCell ref="Q326:Q327"/>
    <mergeCell ref="AC299:AC305"/>
    <mergeCell ref="AB314:AB319"/>
    <mergeCell ref="W310:W312"/>
    <mergeCell ref="AA299:AA305"/>
    <mergeCell ref="V326:V327"/>
    <mergeCell ref="K310:K312"/>
    <mergeCell ref="O310:O312"/>
    <mergeCell ref="P310:P312"/>
    <mergeCell ref="Q310:Q312"/>
    <mergeCell ref="I314:I319"/>
    <mergeCell ref="J314:J319"/>
    <mergeCell ref="K314:K319"/>
    <mergeCell ref="O314:O319"/>
    <mergeCell ref="P314:P319"/>
    <mergeCell ref="Q314:Q319"/>
    <mergeCell ref="AC287:AC288"/>
    <mergeCell ref="AC291:AC292"/>
    <mergeCell ref="I299:I305"/>
    <mergeCell ref="J299:J305"/>
    <mergeCell ref="K299:K305"/>
    <mergeCell ref="O299:O305"/>
    <mergeCell ref="P299:P305"/>
    <mergeCell ref="Q299:Q305"/>
    <mergeCell ref="V299:V305"/>
    <mergeCell ref="W299:W305"/>
    <mergeCell ref="V277:V278"/>
    <mergeCell ref="I287:I288"/>
    <mergeCell ref="J287:J288"/>
    <mergeCell ref="K287:K288"/>
    <mergeCell ref="I291:I292"/>
    <mergeCell ref="J291:J292"/>
    <mergeCell ref="K291:K292"/>
    <mergeCell ref="O287:O288"/>
    <mergeCell ref="P287:P288"/>
    <mergeCell ref="Q287:Q288"/>
    <mergeCell ref="K259:K262"/>
    <mergeCell ref="I281:I282"/>
    <mergeCell ref="J281:J282"/>
    <mergeCell ref="K281:K282"/>
    <mergeCell ref="AC277:AC278"/>
    <mergeCell ref="AC281:AC282"/>
    <mergeCell ref="O277:O278"/>
    <mergeCell ref="V281:V282"/>
    <mergeCell ref="P277:P278"/>
    <mergeCell ref="Q277:Q278"/>
    <mergeCell ref="V195:V197"/>
    <mergeCell ref="V259:V262"/>
    <mergeCell ref="W259:W262"/>
    <mergeCell ref="X259:X262"/>
    <mergeCell ref="AC259:AC262"/>
    <mergeCell ref="I277:I278"/>
    <mergeCell ref="J277:J278"/>
    <mergeCell ref="K277:K278"/>
    <mergeCell ref="I259:I262"/>
    <mergeCell ref="J259:J262"/>
    <mergeCell ref="X189:X192"/>
    <mergeCell ref="Q259:Q262"/>
    <mergeCell ref="O175:O176"/>
    <mergeCell ref="P175:P176"/>
    <mergeCell ref="Q175:Q176"/>
    <mergeCell ref="V175:V176"/>
    <mergeCell ref="W175:W176"/>
    <mergeCell ref="O195:O197"/>
    <mergeCell ref="P195:P197"/>
    <mergeCell ref="Q195:Q197"/>
    <mergeCell ref="T175:T176"/>
    <mergeCell ref="O189:O192"/>
    <mergeCell ref="P189:P192"/>
    <mergeCell ref="Q189:Q192"/>
    <mergeCell ref="V189:V192"/>
    <mergeCell ref="W189:W192"/>
    <mergeCell ref="R189:R192"/>
    <mergeCell ref="S189:S192"/>
    <mergeCell ref="W195:W197"/>
    <mergeCell ref="X195:X197"/>
    <mergeCell ref="T195:T197"/>
    <mergeCell ref="U195:U197"/>
    <mergeCell ref="O199:O200"/>
    <mergeCell ref="P199:P200"/>
    <mergeCell ref="Q199:Q200"/>
    <mergeCell ref="V199:V200"/>
    <mergeCell ref="W199:W200"/>
    <mergeCell ref="X199:X200"/>
    <mergeCell ref="T199:T200"/>
    <mergeCell ref="O206:O210"/>
    <mergeCell ref="P206:P210"/>
    <mergeCell ref="Q206:Q210"/>
    <mergeCell ref="V206:V210"/>
    <mergeCell ref="W206:W210"/>
    <mergeCell ref="U199:U200"/>
    <mergeCell ref="R199:R200"/>
    <mergeCell ref="S199:S200"/>
    <mergeCell ref="R206:R210"/>
    <mergeCell ref="X206:X210"/>
    <mergeCell ref="O212:O217"/>
    <mergeCell ref="P212:P217"/>
    <mergeCell ref="Q212:Q217"/>
    <mergeCell ref="V212:V217"/>
    <mergeCell ref="W212:W217"/>
    <mergeCell ref="X212:X217"/>
    <mergeCell ref="T212:T217"/>
    <mergeCell ref="T206:T210"/>
    <mergeCell ref="R212:R217"/>
    <mergeCell ref="P219:P221"/>
    <mergeCell ref="Q219:Q221"/>
    <mergeCell ref="V219:V221"/>
    <mergeCell ref="W219:W221"/>
    <mergeCell ref="X219:X221"/>
    <mergeCell ref="T219:T221"/>
    <mergeCell ref="X229:X232"/>
    <mergeCell ref="V234:V235"/>
    <mergeCell ref="W234:W235"/>
    <mergeCell ref="X234:X235"/>
    <mergeCell ref="Q223:Q224"/>
    <mergeCell ref="V223:V224"/>
    <mergeCell ref="W223:W224"/>
    <mergeCell ref="X223:X224"/>
    <mergeCell ref="R234:R235"/>
    <mergeCell ref="S234:S235"/>
    <mergeCell ref="W246:W247"/>
    <mergeCell ref="X246:X247"/>
    <mergeCell ref="O234:O235"/>
    <mergeCell ref="P234:P235"/>
    <mergeCell ref="Q234:Q235"/>
    <mergeCell ref="U234:U235"/>
    <mergeCell ref="R239:R240"/>
    <mergeCell ref="S239:S240"/>
    <mergeCell ref="R243:R244"/>
    <mergeCell ref="S243:S244"/>
    <mergeCell ref="AC243:AC244"/>
    <mergeCell ref="AC246:AC247"/>
    <mergeCell ref="O243:O244"/>
    <mergeCell ref="P243:P244"/>
    <mergeCell ref="Q243:Q244"/>
    <mergeCell ref="O239:O240"/>
    <mergeCell ref="P239:P240"/>
    <mergeCell ref="Q239:Q240"/>
    <mergeCell ref="V239:V240"/>
    <mergeCell ref="W239:W240"/>
    <mergeCell ref="AC212:AC217"/>
    <mergeCell ref="AC219:AC221"/>
    <mergeCell ref="AC223:AC224"/>
    <mergeCell ref="AC229:AC232"/>
    <mergeCell ref="AC234:AC235"/>
    <mergeCell ref="AC239:AC240"/>
    <mergeCell ref="AC172:AC173"/>
    <mergeCell ref="AC175:AC176"/>
    <mergeCell ref="AC189:AC192"/>
    <mergeCell ref="AC195:AC197"/>
    <mergeCell ref="AC199:AC200"/>
    <mergeCell ref="AC206:AC210"/>
    <mergeCell ref="I195:I197"/>
    <mergeCell ref="J195:J197"/>
    <mergeCell ref="K195:K197"/>
    <mergeCell ref="H199:H200"/>
    <mergeCell ref="I199:I200"/>
    <mergeCell ref="J199:J200"/>
    <mergeCell ref="K199:K200"/>
    <mergeCell ref="O29:O32"/>
    <mergeCell ref="P29:P32"/>
    <mergeCell ref="Q29:Q32"/>
    <mergeCell ref="O19:O27"/>
    <mergeCell ref="P19:P27"/>
    <mergeCell ref="Q19:Q27"/>
    <mergeCell ref="I35:I38"/>
    <mergeCell ref="J35:J38"/>
    <mergeCell ref="K35:K38"/>
    <mergeCell ref="O35:O38"/>
    <mergeCell ref="P35:P38"/>
    <mergeCell ref="Q35:Q38"/>
    <mergeCell ref="T512:T513"/>
    <mergeCell ref="AA512:AA513"/>
    <mergeCell ref="U479:U480"/>
    <mergeCell ref="W490:W491"/>
    <mergeCell ref="AA490:AA491"/>
    <mergeCell ref="Y512:Y513"/>
    <mergeCell ref="Z512:Z513"/>
    <mergeCell ref="Y490:Y491"/>
    <mergeCell ref="V512:V513"/>
    <mergeCell ref="W512:W513"/>
    <mergeCell ref="AB497:AB500"/>
    <mergeCell ref="V497:V500"/>
    <mergeCell ref="U497:U500"/>
    <mergeCell ref="U444:U445"/>
    <mergeCell ref="U465:U467"/>
    <mergeCell ref="AB477:AB478"/>
    <mergeCell ref="AA477:AA478"/>
    <mergeCell ref="AB479:AB480"/>
    <mergeCell ref="U458:U459"/>
    <mergeCell ref="V458:V459"/>
    <mergeCell ref="AA572:AA573"/>
    <mergeCell ref="T479:T480"/>
    <mergeCell ref="T497:T500"/>
    <mergeCell ref="U512:U513"/>
    <mergeCell ref="X490:X491"/>
    <mergeCell ref="AA497:AA500"/>
    <mergeCell ref="V490:V491"/>
    <mergeCell ref="V520:V523"/>
    <mergeCell ref="X542:X544"/>
    <mergeCell ref="AA542:AA544"/>
    <mergeCell ref="N497:N500"/>
    <mergeCell ref="T458:T459"/>
    <mergeCell ref="O512:O513"/>
    <mergeCell ref="C483:C484"/>
    <mergeCell ref="D497:D500"/>
    <mergeCell ref="A492:G492"/>
    <mergeCell ref="A472:A484"/>
    <mergeCell ref="D490:D491"/>
    <mergeCell ref="A487:A491"/>
    <mergeCell ref="T490:T491"/>
    <mergeCell ref="N343:N348"/>
    <mergeCell ref="T343:T348"/>
    <mergeCell ref="U343:U348"/>
    <mergeCell ref="T354:T356"/>
    <mergeCell ref="Q350:Q352"/>
    <mergeCell ref="O343:O348"/>
    <mergeCell ref="O354:O356"/>
    <mergeCell ref="P354:P356"/>
    <mergeCell ref="Q354:Q356"/>
    <mergeCell ref="R343:R348"/>
    <mergeCell ref="I435:I436"/>
    <mergeCell ref="N453:N456"/>
    <mergeCell ref="T453:T456"/>
    <mergeCell ref="H444:H445"/>
    <mergeCell ref="H479:H480"/>
    <mergeCell ref="T465:T467"/>
    <mergeCell ref="I444:I445"/>
    <mergeCell ref="K444:K445"/>
    <mergeCell ref="H465:H467"/>
    <mergeCell ref="O479:O480"/>
    <mergeCell ref="I512:I513"/>
    <mergeCell ref="J512:J513"/>
    <mergeCell ref="K533:K536"/>
    <mergeCell ref="J542:J544"/>
    <mergeCell ref="B488:B491"/>
    <mergeCell ref="C489:C491"/>
    <mergeCell ref="H497:H500"/>
    <mergeCell ref="C496:C500"/>
    <mergeCell ref="I497:I500"/>
    <mergeCell ref="J497:J500"/>
    <mergeCell ref="W477:W478"/>
    <mergeCell ref="X477:X478"/>
    <mergeCell ref="W479:W480"/>
    <mergeCell ref="X479:X480"/>
    <mergeCell ref="AB458:AB459"/>
    <mergeCell ref="W458:W459"/>
    <mergeCell ref="X458:X459"/>
    <mergeCell ref="AA479:AA480"/>
    <mergeCell ref="Y458:Y459"/>
    <mergeCell ref="Z458:Z459"/>
    <mergeCell ref="AA458:AA459"/>
    <mergeCell ref="N458:N459"/>
    <mergeCell ref="H453:H456"/>
    <mergeCell ref="I453:I456"/>
    <mergeCell ref="W453:W456"/>
    <mergeCell ref="V453:V456"/>
    <mergeCell ref="J453:J456"/>
    <mergeCell ref="H458:H459"/>
    <mergeCell ref="I458:I459"/>
    <mergeCell ref="J458:J459"/>
    <mergeCell ref="X435:X436"/>
    <mergeCell ref="U435:U436"/>
    <mergeCell ref="W435:W436"/>
    <mergeCell ref="U453:U456"/>
    <mergeCell ref="AA453:AA456"/>
    <mergeCell ref="AB453:AB456"/>
    <mergeCell ref="Y453:Y456"/>
    <mergeCell ref="Z453:Z456"/>
    <mergeCell ref="X453:X456"/>
    <mergeCell ref="AB444:AB445"/>
    <mergeCell ref="W431:W433"/>
    <mergeCell ref="V425:V428"/>
    <mergeCell ref="U425:U428"/>
    <mergeCell ref="AB435:AB436"/>
    <mergeCell ref="AA435:AA436"/>
    <mergeCell ref="N435:N436"/>
    <mergeCell ref="N431:N433"/>
    <mergeCell ref="T431:T433"/>
    <mergeCell ref="U431:U433"/>
    <mergeCell ref="AA431:AA433"/>
    <mergeCell ref="O444:O445"/>
    <mergeCell ref="P444:P445"/>
    <mergeCell ref="U404:U408"/>
    <mergeCell ref="AA404:AA408"/>
    <mergeCell ref="AB425:AB428"/>
    <mergeCell ref="Q425:Q428"/>
    <mergeCell ref="AB431:AB433"/>
    <mergeCell ref="P431:P433"/>
    <mergeCell ref="Q431:Q433"/>
    <mergeCell ref="X431:X433"/>
    <mergeCell ref="H416:H423"/>
    <mergeCell ref="N416:N423"/>
    <mergeCell ref="T416:T423"/>
    <mergeCell ref="U416:U423"/>
    <mergeCell ref="AA416:AA423"/>
    <mergeCell ref="AB416:AB423"/>
    <mergeCell ref="I416:I423"/>
    <mergeCell ref="P416:P423"/>
    <mergeCell ref="Q416:Q423"/>
    <mergeCell ref="T395:T398"/>
    <mergeCell ref="U395:U398"/>
    <mergeCell ref="AA395:AA398"/>
    <mergeCell ref="AB395:AB398"/>
    <mergeCell ref="J416:J423"/>
    <mergeCell ref="K416:K423"/>
    <mergeCell ref="O416:O423"/>
    <mergeCell ref="AB404:AB408"/>
    <mergeCell ref="N404:N408"/>
    <mergeCell ref="L404:L408"/>
    <mergeCell ref="AB380:AB381"/>
    <mergeCell ref="O367:O368"/>
    <mergeCell ref="P367:P368"/>
    <mergeCell ref="I380:I381"/>
    <mergeCell ref="N388:N389"/>
    <mergeCell ref="T388:T389"/>
    <mergeCell ref="N367:N368"/>
    <mergeCell ref="T367:T368"/>
    <mergeCell ref="P380:P381"/>
    <mergeCell ref="L380:L381"/>
    <mergeCell ref="H380:H381"/>
    <mergeCell ref="J380:J381"/>
    <mergeCell ref="K380:K381"/>
    <mergeCell ref="N380:N381"/>
    <mergeCell ref="O380:O381"/>
    <mergeCell ref="T380:T381"/>
    <mergeCell ref="M380:M381"/>
    <mergeCell ref="I388:I389"/>
    <mergeCell ref="J388:J389"/>
    <mergeCell ref="K388:K389"/>
    <mergeCell ref="O388:O389"/>
    <mergeCell ref="U388:U389"/>
    <mergeCell ref="L388:L389"/>
    <mergeCell ref="M388:M389"/>
    <mergeCell ref="AA388:AA389"/>
    <mergeCell ref="U367:U368"/>
    <mergeCell ref="AA367:AA368"/>
    <mergeCell ref="AB367:AB368"/>
    <mergeCell ref="V367:V368"/>
    <mergeCell ref="W367:W368"/>
    <mergeCell ref="X367:X368"/>
    <mergeCell ref="AB388:AB389"/>
    <mergeCell ref="U380:U381"/>
    <mergeCell ref="AA380:AA381"/>
    <mergeCell ref="N363:N365"/>
    <mergeCell ref="T363:T365"/>
    <mergeCell ref="U363:U365"/>
    <mergeCell ref="AA363:AA365"/>
    <mergeCell ref="AB363:AB365"/>
    <mergeCell ref="V363:V365"/>
    <mergeCell ref="W363:W365"/>
    <mergeCell ref="X363:X365"/>
    <mergeCell ref="R363:R365"/>
    <mergeCell ref="S363:S365"/>
    <mergeCell ref="N358:N360"/>
    <mergeCell ref="T358:T360"/>
    <mergeCell ref="U358:U360"/>
    <mergeCell ref="AA358:AA360"/>
    <mergeCell ref="AB358:AB360"/>
    <mergeCell ref="N354:N356"/>
    <mergeCell ref="U354:U356"/>
    <mergeCell ref="O358:O360"/>
    <mergeCell ref="P358:P360"/>
    <mergeCell ref="W354:W356"/>
    <mergeCell ref="AA343:AA348"/>
    <mergeCell ref="AB343:AB348"/>
    <mergeCell ref="N350:N352"/>
    <mergeCell ref="T350:T352"/>
    <mergeCell ref="U350:U352"/>
    <mergeCell ref="AA350:AA352"/>
    <mergeCell ref="AB350:AB352"/>
    <mergeCell ref="P343:P348"/>
    <mergeCell ref="Q343:Q348"/>
    <mergeCell ref="V343:V348"/>
    <mergeCell ref="T329:T331"/>
    <mergeCell ref="U329:U331"/>
    <mergeCell ref="AA329:AA331"/>
    <mergeCell ref="AB329:AB331"/>
    <mergeCell ref="AB326:AB327"/>
    <mergeCell ref="N326:N327"/>
    <mergeCell ref="AA326:AA327"/>
    <mergeCell ref="X329:X331"/>
    <mergeCell ref="W326:W327"/>
    <mergeCell ref="T326:T327"/>
    <mergeCell ref="AB299:AB305"/>
    <mergeCell ref="H310:H312"/>
    <mergeCell ref="N310:N312"/>
    <mergeCell ref="T310:T312"/>
    <mergeCell ref="U310:U312"/>
    <mergeCell ref="AA310:AA312"/>
    <mergeCell ref="AB310:AB312"/>
    <mergeCell ref="T299:T305"/>
    <mergeCell ref="V310:V312"/>
    <mergeCell ref="I310:I312"/>
    <mergeCell ref="G329:G331"/>
    <mergeCell ref="D310:D312"/>
    <mergeCell ref="F310:F312"/>
    <mergeCell ref="G310:G312"/>
    <mergeCell ref="D329:D331"/>
    <mergeCell ref="F329:F331"/>
    <mergeCell ref="G326:G327"/>
    <mergeCell ref="AB287:AB288"/>
    <mergeCell ref="T291:T292"/>
    <mergeCell ref="U291:U292"/>
    <mergeCell ref="AB291:AB292"/>
    <mergeCell ref="AB281:AB282"/>
    <mergeCell ref="AA291:AA292"/>
    <mergeCell ref="AA281:AA282"/>
    <mergeCell ref="T287:T288"/>
    <mergeCell ref="AA287:AA288"/>
    <mergeCell ref="U287:U288"/>
    <mergeCell ref="N291:N292"/>
    <mergeCell ref="N243:N244"/>
    <mergeCell ref="D246:D247"/>
    <mergeCell ref="H246:H247"/>
    <mergeCell ref="I246:I247"/>
    <mergeCell ref="J246:J247"/>
    <mergeCell ref="H243:H244"/>
    <mergeCell ref="I243:I244"/>
    <mergeCell ref="J243:J244"/>
    <mergeCell ref="N246:N247"/>
    <mergeCell ref="AA277:AA278"/>
    <mergeCell ref="AA243:AA244"/>
    <mergeCell ref="N277:N278"/>
    <mergeCell ref="U259:U262"/>
    <mergeCell ref="N259:N262"/>
    <mergeCell ref="T259:T262"/>
    <mergeCell ref="O246:O247"/>
    <mergeCell ref="P246:P247"/>
    <mergeCell ref="Q246:Q247"/>
    <mergeCell ref="V243:V244"/>
    <mergeCell ref="K243:K244"/>
    <mergeCell ref="AB277:AB278"/>
    <mergeCell ref="AB246:AB247"/>
    <mergeCell ref="AA246:AA247"/>
    <mergeCell ref="U243:U244"/>
    <mergeCell ref="AB243:AB244"/>
    <mergeCell ref="T277:T278"/>
    <mergeCell ref="U277:U278"/>
    <mergeCell ref="U246:U247"/>
    <mergeCell ref="T243:T244"/>
    <mergeCell ref="AB259:AB262"/>
    <mergeCell ref="AA239:AA240"/>
    <mergeCell ref="U239:U240"/>
    <mergeCell ref="AB239:AB240"/>
    <mergeCell ref="AA234:AA235"/>
    <mergeCell ref="AA259:AA262"/>
    <mergeCell ref="X239:X240"/>
    <mergeCell ref="W243:W244"/>
    <mergeCell ref="X243:X244"/>
    <mergeCell ref="V246:V247"/>
    <mergeCell ref="AA223:AA224"/>
    <mergeCell ref="H206:H210"/>
    <mergeCell ref="I206:I210"/>
    <mergeCell ref="J206:J210"/>
    <mergeCell ref="K206:K210"/>
    <mergeCell ref="H212:H217"/>
    <mergeCell ref="N206:N210"/>
    <mergeCell ref="O223:O224"/>
    <mergeCell ref="P223:P224"/>
    <mergeCell ref="O219:O221"/>
    <mergeCell ref="AA189:AA192"/>
    <mergeCell ref="AB189:AB192"/>
    <mergeCell ref="AA195:AA197"/>
    <mergeCell ref="AB195:AB197"/>
    <mergeCell ref="AB206:AB210"/>
    <mergeCell ref="AA212:AA217"/>
    <mergeCell ref="AA199:AA200"/>
    <mergeCell ref="AB199:AB200"/>
    <mergeCell ref="AA206:AA210"/>
    <mergeCell ref="AB212:AB217"/>
    <mergeCell ref="T239:T240"/>
    <mergeCell ref="N234:N235"/>
    <mergeCell ref="T234:T235"/>
    <mergeCell ref="U229:U232"/>
    <mergeCell ref="N229:N232"/>
    <mergeCell ref="T229:T232"/>
    <mergeCell ref="O229:O232"/>
    <mergeCell ref="P229:P232"/>
    <mergeCell ref="Q229:Q232"/>
    <mergeCell ref="R229:R232"/>
    <mergeCell ref="T223:T224"/>
    <mergeCell ref="AB223:AB224"/>
    <mergeCell ref="AA229:AA232"/>
    <mergeCell ref="AB229:AB232"/>
    <mergeCell ref="U212:U217"/>
    <mergeCell ref="N212:N217"/>
    <mergeCell ref="V229:V232"/>
    <mergeCell ref="W229:W232"/>
    <mergeCell ref="N219:N221"/>
    <mergeCell ref="U223:U224"/>
    <mergeCell ref="AB175:AB176"/>
    <mergeCell ref="N189:N192"/>
    <mergeCell ref="T189:T192"/>
    <mergeCell ref="U189:U192"/>
    <mergeCell ref="AB219:AB221"/>
    <mergeCell ref="U206:U210"/>
    <mergeCell ref="U219:U221"/>
    <mergeCell ref="AA219:AA221"/>
    <mergeCell ref="U175:U176"/>
    <mergeCell ref="X175:X176"/>
    <mergeCell ref="T172:T173"/>
    <mergeCell ref="U172:U173"/>
    <mergeCell ref="AA172:AA173"/>
    <mergeCell ref="AB172:AB173"/>
    <mergeCell ref="O172:O173"/>
    <mergeCell ref="P172:P173"/>
    <mergeCell ref="Q172:Q173"/>
    <mergeCell ref="V172:V173"/>
    <mergeCell ref="W172:W173"/>
    <mergeCell ref="X172:X173"/>
    <mergeCell ref="N157:N160"/>
    <mergeCell ref="T157:T160"/>
    <mergeCell ref="U157:U160"/>
    <mergeCell ref="I157:I160"/>
    <mergeCell ref="J157:J160"/>
    <mergeCell ref="K157:K160"/>
    <mergeCell ref="O157:O160"/>
    <mergeCell ref="L157:L160"/>
    <mergeCell ref="M157:M160"/>
    <mergeCell ref="R157:R160"/>
    <mergeCell ref="J149:J152"/>
    <mergeCell ref="K149:K152"/>
    <mergeCell ref="U125:U127"/>
    <mergeCell ref="AA125:AA127"/>
    <mergeCell ref="AB134:AB137"/>
    <mergeCell ref="U134:U137"/>
    <mergeCell ref="AA134:AA137"/>
    <mergeCell ref="U139:U140"/>
    <mergeCell ref="AA139:AA140"/>
    <mergeCell ref="N131:N132"/>
    <mergeCell ref="T314:T319"/>
    <mergeCell ref="H189:H192"/>
    <mergeCell ref="N175:N176"/>
    <mergeCell ref="AA175:AA176"/>
    <mergeCell ref="U281:U282"/>
    <mergeCell ref="N287:N288"/>
    <mergeCell ref="I212:I217"/>
    <mergeCell ref="J212:J217"/>
    <mergeCell ref="K212:K217"/>
    <mergeCell ref="N223:N224"/>
    <mergeCell ref="N172:N173"/>
    <mergeCell ref="N134:N137"/>
    <mergeCell ref="H149:H152"/>
    <mergeCell ref="N149:N152"/>
    <mergeCell ref="T149:T152"/>
    <mergeCell ref="T134:T137"/>
    <mergeCell ref="H145:H147"/>
    <mergeCell ref="I139:I140"/>
    <mergeCell ref="J139:J140"/>
    <mergeCell ref="I149:I152"/>
    <mergeCell ref="AB145:AB147"/>
    <mergeCell ref="AA53:AA57"/>
    <mergeCell ref="U53:U57"/>
    <mergeCell ref="AB139:AB140"/>
    <mergeCell ref="AB131:AB132"/>
    <mergeCell ref="T125:T127"/>
    <mergeCell ref="T139:T140"/>
    <mergeCell ref="T131:T132"/>
    <mergeCell ref="U131:U132"/>
    <mergeCell ref="T92:T94"/>
    <mergeCell ref="AA35:AA38"/>
    <mergeCell ref="AB39:AB44"/>
    <mergeCell ref="AA39:AA44"/>
    <mergeCell ref="AB19:AB27"/>
    <mergeCell ref="V35:V38"/>
    <mergeCell ref="N139:N140"/>
    <mergeCell ref="T39:T41"/>
    <mergeCell ref="N42:N44"/>
    <mergeCell ref="O42:O44"/>
    <mergeCell ref="P42:P44"/>
    <mergeCell ref="B3:B5"/>
    <mergeCell ref="C3:C5"/>
    <mergeCell ref="G3:G5"/>
    <mergeCell ref="F19:F27"/>
    <mergeCell ref="G19:G27"/>
    <mergeCell ref="AA19:AA27"/>
    <mergeCell ref="I19:I27"/>
    <mergeCell ref="J19:J27"/>
    <mergeCell ref="K19:K27"/>
    <mergeCell ref="R19:R27"/>
    <mergeCell ref="U65:U68"/>
    <mergeCell ref="D65:D68"/>
    <mergeCell ref="O39:O41"/>
    <mergeCell ref="H19:H27"/>
    <mergeCell ref="T19:T27"/>
    <mergeCell ref="U19:U27"/>
    <mergeCell ref="I29:I32"/>
    <mergeCell ref="J29:J32"/>
    <mergeCell ref="K29:K32"/>
    <mergeCell ref="Q42:Q44"/>
    <mergeCell ref="AB29:AB32"/>
    <mergeCell ref="N35:N38"/>
    <mergeCell ref="N29:N32"/>
    <mergeCell ref="U29:U32"/>
    <mergeCell ref="AA29:AA32"/>
    <mergeCell ref="AB59:AB63"/>
    <mergeCell ref="AB35:AB38"/>
    <mergeCell ref="V39:V44"/>
    <mergeCell ref="W39:W44"/>
    <mergeCell ref="X39:X44"/>
    <mergeCell ref="H29:H32"/>
    <mergeCell ref="G35:G38"/>
    <mergeCell ref="T29:T32"/>
    <mergeCell ref="H53:H57"/>
    <mergeCell ref="G53:G57"/>
    <mergeCell ref="T35:T38"/>
    <mergeCell ref="I39:I44"/>
    <mergeCell ref="J39:J44"/>
    <mergeCell ref="K39:K44"/>
    <mergeCell ref="N39:N41"/>
    <mergeCell ref="N19:N27"/>
    <mergeCell ref="N46:N47"/>
    <mergeCell ref="H59:H63"/>
    <mergeCell ref="H35:H38"/>
    <mergeCell ref="G380:G381"/>
    <mergeCell ref="N4:T4"/>
    <mergeCell ref="A79:G79"/>
    <mergeCell ref="A114:G114"/>
    <mergeCell ref="A7:G7"/>
    <mergeCell ref="F46:F47"/>
    <mergeCell ref="A6:G6"/>
    <mergeCell ref="A370:A398"/>
    <mergeCell ref="D435:D436"/>
    <mergeCell ref="B402:B412"/>
    <mergeCell ref="D404:D408"/>
    <mergeCell ref="C430:C436"/>
    <mergeCell ref="A401:A459"/>
    <mergeCell ref="D290:D293"/>
    <mergeCell ref="C307:C323"/>
    <mergeCell ref="AA314:AA319"/>
    <mergeCell ref="U326:U327"/>
    <mergeCell ref="U299:U305"/>
    <mergeCell ref="N299:N305"/>
    <mergeCell ref="N314:N319"/>
    <mergeCell ref="X310:X312"/>
    <mergeCell ref="X314:X319"/>
    <mergeCell ref="U314:U319"/>
    <mergeCell ref="X299:X305"/>
    <mergeCell ref="X326:X327"/>
    <mergeCell ref="B270:B272"/>
    <mergeCell ref="C271:C272"/>
    <mergeCell ref="G246:G247"/>
    <mergeCell ref="B202:B247"/>
    <mergeCell ref="C242:C247"/>
    <mergeCell ref="C203:C224"/>
    <mergeCell ref="G243:G244"/>
    <mergeCell ref="G212:G217"/>
    <mergeCell ref="D234:D235"/>
    <mergeCell ref="F219:F221"/>
    <mergeCell ref="H291:H292"/>
    <mergeCell ref="C280:C293"/>
    <mergeCell ref="G175:G176"/>
    <mergeCell ref="F172:F173"/>
    <mergeCell ref="D367:D368"/>
    <mergeCell ref="G395:G398"/>
    <mergeCell ref="H172:H173"/>
    <mergeCell ref="H175:H176"/>
    <mergeCell ref="C325:C337"/>
    <mergeCell ref="D326:D327"/>
    <mergeCell ref="H287:H288"/>
    <mergeCell ref="C276:C278"/>
    <mergeCell ref="D287:D288"/>
    <mergeCell ref="F287:F288"/>
    <mergeCell ref="D259:D263"/>
    <mergeCell ref="D284:D285"/>
    <mergeCell ref="H277:H278"/>
    <mergeCell ref="G281:G282"/>
    <mergeCell ref="C258:C267"/>
    <mergeCell ref="F259:F262"/>
    <mergeCell ref="N281:N282"/>
    <mergeCell ref="D212:D217"/>
    <mergeCell ref="F195:F197"/>
    <mergeCell ref="H219:H221"/>
    <mergeCell ref="I219:I221"/>
    <mergeCell ref="G259:G262"/>
    <mergeCell ref="N199:N200"/>
    <mergeCell ref="K246:K247"/>
    <mergeCell ref="N195:N197"/>
    <mergeCell ref="N239:N240"/>
    <mergeCell ref="G343:G348"/>
    <mergeCell ref="G287:G288"/>
    <mergeCell ref="T281:T282"/>
    <mergeCell ref="A254:G254"/>
    <mergeCell ref="J219:J221"/>
    <mergeCell ref="K219:K221"/>
    <mergeCell ref="H223:H224"/>
    <mergeCell ref="I223:I224"/>
    <mergeCell ref="T246:T247"/>
    <mergeCell ref="K223:K224"/>
    <mergeCell ref="H299:H305"/>
    <mergeCell ref="F314:F319"/>
    <mergeCell ref="G314:G319"/>
    <mergeCell ref="J223:J224"/>
    <mergeCell ref="F299:F305"/>
    <mergeCell ref="G291:G292"/>
    <mergeCell ref="F229:F232"/>
    <mergeCell ref="G223:G224"/>
    <mergeCell ref="H314:H319"/>
    <mergeCell ref="J310:J312"/>
    <mergeCell ref="A296:A337"/>
    <mergeCell ref="B180:B200"/>
    <mergeCell ref="D189:D192"/>
    <mergeCell ref="G219:G221"/>
    <mergeCell ref="C72:C78"/>
    <mergeCell ref="G299:G305"/>
    <mergeCell ref="G199:G200"/>
    <mergeCell ref="A269:A272"/>
    <mergeCell ref="B275:B293"/>
    <mergeCell ref="B257:B267"/>
    <mergeCell ref="H84:H87"/>
    <mergeCell ref="C52:C68"/>
    <mergeCell ref="F281:F282"/>
    <mergeCell ref="C226:C240"/>
    <mergeCell ref="H157:H160"/>
    <mergeCell ref="H195:H197"/>
    <mergeCell ref="D92:D94"/>
    <mergeCell ref="F92:F94"/>
    <mergeCell ref="G239:G240"/>
    <mergeCell ref="G277:G278"/>
    <mergeCell ref="T65:T68"/>
    <mergeCell ref="F139:F140"/>
    <mergeCell ref="F199:F200"/>
    <mergeCell ref="F157:F160"/>
    <mergeCell ref="G189:G192"/>
    <mergeCell ref="A161:G161"/>
    <mergeCell ref="F175:F176"/>
    <mergeCell ref="G73:G78"/>
    <mergeCell ref="T73:T78"/>
    <mergeCell ref="H134:H137"/>
    <mergeCell ref="F29:F32"/>
    <mergeCell ref="G59:G63"/>
    <mergeCell ref="G46:G47"/>
    <mergeCell ref="D19:D27"/>
    <mergeCell ref="D29:D32"/>
    <mergeCell ref="D59:D63"/>
    <mergeCell ref="F59:F63"/>
    <mergeCell ref="F39:F44"/>
    <mergeCell ref="D35:D44"/>
    <mergeCell ref="G29:G32"/>
    <mergeCell ref="G195:G197"/>
    <mergeCell ref="C250:C253"/>
    <mergeCell ref="D199:D200"/>
    <mergeCell ref="C194:C200"/>
    <mergeCell ref="G206:G210"/>
    <mergeCell ref="D243:D244"/>
    <mergeCell ref="F206:F210"/>
    <mergeCell ref="F246:F247"/>
    <mergeCell ref="F239:F240"/>
    <mergeCell ref="W73:W78"/>
    <mergeCell ref="F189:F192"/>
    <mergeCell ref="N145:N147"/>
    <mergeCell ref="T145:T147"/>
    <mergeCell ref="H131:H132"/>
    <mergeCell ref="H139:H140"/>
    <mergeCell ref="H125:H127"/>
    <mergeCell ref="G149:G152"/>
    <mergeCell ref="G145:G147"/>
    <mergeCell ref="G92:G94"/>
    <mergeCell ref="V84:V87"/>
    <mergeCell ref="W84:W87"/>
    <mergeCell ref="X84:X87"/>
    <mergeCell ref="AA46:AA47"/>
    <mergeCell ref="U84:U87"/>
    <mergeCell ref="U46:U47"/>
    <mergeCell ref="X73:X78"/>
    <mergeCell ref="AA65:AA68"/>
    <mergeCell ref="U73:U78"/>
    <mergeCell ref="V73:V78"/>
    <mergeCell ref="AA59:AA63"/>
    <mergeCell ref="J53:J57"/>
    <mergeCell ref="K53:K57"/>
    <mergeCell ref="O53:O57"/>
    <mergeCell ref="N53:N57"/>
    <mergeCell ref="T53:T57"/>
    <mergeCell ref="R59:R63"/>
    <mergeCell ref="S59:S63"/>
    <mergeCell ref="Y59:Y63"/>
    <mergeCell ref="Z59:Z63"/>
    <mergeCell ref="F134:F137"/>
    <mergeCell ref="D139:D140"/>
    <mergeCell ref="D145:D147"/>
    <mergeCell ref="F125:F127"/>
    <mergeCell ref="D125:D127"/>
    <mergeCell ref="D119:D122"/>
    <mergeCell ref="F145:F147"/>
    <mergeCell ref="B82:B113"/>
    <mergeCell ref="C108:C113"/>
    <mergeCell ref="D109:D111"/>
    <mergeCell ref="C91:C100"/>
    <mergeCell ref="C130:C140"/>
    <mergeCell ref="B143:B152"/>
    <mergeCell ref="B117:B127"/>
    <mergeCell ref="D98:D100"/>
    <mergeCell ref="D103:D104"/>
    <mergeCell ref="F149:F152"/>
    <mergeCell ref="D134:D137"/>
    <mergeCell ref="H103:H104"/>
    <mergeCell ref="C102:C106"/>
    <mergeCell ref="G84:G87"/>
    <mergeCell ref="F84:F87"/>
    <mergeCell ref="G98:G100"/>
    <mergeCell ref="C83:C89"/>
    <mergeCell ref="F103:F104"/>
    <mergeCell ref="G103:G104"/>
    <mergeCell ref="A70:A78"/>
    <mergeCell ref="B10:B68"/>
    <mergeCell ref="C11:C16"/>
    <mergeCell ref="G109:G111"/>
    <mergeCell ref="G139:G140"/>
    <mergeCell ref="C124:C127"/>
    <mergeCell ref="G134:G137"/>
    <mergeCell ref="G131:G132"/>
    <mergeCell ref="G125:G127"/>
    <mergeCell ref="C118:C122"/>
    <mergeCell ref="D53:D57"/>
    <mergeCell ref="F53:F57"/>
    <mergeCell ref="C49:C50"/>
    <mergeCell ref="F35:F38"/>
    <mergeCell ref="C34:C47"/>
    <mergeCell ref="D46:D47"/>
    <mergeCell ref="C18:C32"/>
    <mergeCell ref="F73:F78"/>
    <mergeCell ref="A81:A113"/>
    <mergeCell ref="U35:U38"/>
    <mergeCell ref="U59:U63"/>
    <mergeCell ref="F65:F68"/>
    <mergeCell ref="H65:H68"/>
    <mergeCell ref="H46:H47"/>
    <mergeCell ref="K59:K63"/>
    <mergeCell ref="O59:O63"/>
    <mergeCell ref="H39:H44"/>
    <mergeCell ref="J59:J63"/>
    <mergeCell ref="G39:G44"/>
    <mergeCell ref="H109:H111"/>
    <mergeCell ref="I109:I111"/>
    <mergeCell ref="J65:J68"/>
    <mergeCell ref="G65:G68"/>
    <mergeCell ref="I92:I94"/>
    <mergeCell ref="H73:H78"/>
    <mergeCell ref="I84:I87"/>
    <mergeCell ref="H119:H122"/>
    <mergeCell ref="H92:H94"/>
    <mergeCell ref="H98:H100"/>
    <mergeCell ref="G119:G122"/>
    <mergeCell ref="B71:B78"/>
    <mergeCell ref="D73:D78"/>
    <mergeCell ref="F119:F122"/>
    <mergeCell ref="F98:F100"/>
    <mergeCell ref="F109:F111"/>
    <mergeCell ref="D84:D87"/>
    <mergeCell ref="K92:K94"/>
    <mergeCell ref="I103:I104"/>
    <mergeCell ref="J103:J104"/>
    <mergeCell ref="K103:K104"/>
    <mergeCell ref="K119:K122"/>
    <mergeCell ref="I119:I122"/>
    <mergeCell ref="J92:J94"/>
    <mergeCell ref="I98:I100"/>
    <mergeCell ref="K98:K100"/>
    <mergeCell ref="I59:I63"/>
    <mergeCell ref="P53:P57"/>
    <mergeCell ref="T59:T63"/>
    <mergeCell ref="P59:P63"/>
    <mergeCell ref="Q59:Q63"/>
    <mergeCell ref="N59:N63"/>
    <mergeCell ref="I53:I57"/>
    <mergeCell ref="L59:L63"/>
    <mergeCell ref="M59:M63"/>
    <mergeCell ref="I65:I68"/>
    <mergeCell ref="K65:K68"/>
    <mergeCell ref="O65:O68"/>
    <mergeCell ref="AB73:AB78"/>
    <mergeCell ref="AA73:AA78"/>
    <mergeCell ref="AA84:AA87"/>
    <mergeCell ref="I73:I78"/>
    <mergeCell ref="J73:J78"/>
    <mergeCell ref="K73:K78"/>
    <mergeCell ref="O73:O78"/>
    <mergeCell ref="AA92:AA94"/>
    <mergeCell ref="AA98:AA100"/>
    <mergeCell ref="AB84:AB87"/>
    <mergeCell ref="AB92:AB94"/>
    <mergeCell ref="AB103:AB104"/>
    <mergeCell ref="AB98:AB100"/>
    <mergeCell ref="X92:X94"/>
    <mergeCell ref="V98:V100"/>
    <mergeCell ref="W98:W100"/>
    <mergeCell ref="X98:X100"/>
    <mergeCell ref="W103:W104"/>
    <mergeCell ref="W92:W94"/>
    <mergeCell ref="U92:U94"/>
    <mergeCell ref="V103:V104"/>
    <mergeCell ref="V92:V94"/>
    <mergeCell ref="U98:U100"/>
    <mergeCell ref="V109:V111"/>
    <mergeCell ref="U109:U111"/>
    <mergeCell ref="U103:U104"/>
    <mergeCell ref="N103:N104"/>
    <mergeCell ref="T103:T104"/>
    <mergeCell ref="T98:T100"/>
    <mergeCell ref="Q119:Q122"/>
    <mergeCell ref="T109:T111"/>
    <mergeCell ref="O119:O122"/>
    <mergeCell ref="P119:P122"/>
    <mergeCell ref="N109:N111"/>
    <mergeCell ref="T119:T122"/>
    <mergeCell ref="Q98:Q100"/>
    <mergeCell ref="W119:W122"/>
    <mergeCell ref="X119:X122"/>
    <mergeCell ref="P109:P111"/>
    <mergeCell ref="AA119:AA122"/>
    <mergeCell ref="Y119:Y122"/>
    <mergeCell ref="Z119:Z122"/>
    <mergeCell ref="AB119:AB122"/>
    <mergeCell ref="AA109:AA111"/>
    <mergeCell ref="X109:X111"/>
    <mergeCell ref="W109:W111"/>
    <mergeCell ref="V119:V122"/>
    <mergeCell ref="A142:A152"/>
    <mergeCell ref="A116:A140"/>
    <mergeCell ref="B129:B140"/>
    <mergeCell ref="D131:D132"/>
    <mergeCell ref="F131:F132"/>
    <mergeCell ref="A154:A160"/>
    <mergeCell ref="B155:B160"/>
    <mergeCell ref="D157:D160"/>
    <mergeCell ref="D149:D152"/>
    <mergeCell ref="C144:C152"/>
    <mergeCell ref="C181:C184"/>
    <mergeCell ref="D175:D176"/>
    <mergeCell ref="B168:B178"/>
    <mergeCell ref="C169:C178"/>
    <mergeCell ref="A163:A253"/>
    <mergeCell ref="B249:B253"/>
    <mergeCell ref="D172:D173"/>
    <mergeCell ref="B164:B166"/>
    <mergeCell ref="C186:C192"/>
    <mergeCell ref="D195:D197"/>
    <mergeCell ref="D206:D210"/>
    <mergeCell ref="D219:D221"/>
    <mergeCell ref="D239:D240"/>
    <mergeCell ref="D343:D348"/>
    <mergeCell ref="G157:G160"/>
    <mergeCell ref="C156:C160"/>
    <mergeCell ref="C165:C166"/>
    <mergeCell ref="G172:G173"/>
    <mergeCell ref="G234:G235"/>
    <mergeCell ref="F223:F224"/>
    <mergeCell ref="G229:G232"/>
    <mergeCell ref="D223:D224"/>
    <mergeCell ref="F212:F217"/>
    <mergeCell ref="F277:F278"/>
    <mergeCell ref="A274:A293"/>
    <mergeCell ref="F343:F348"/>
    <mergeCell ref="F234:F235"/>
    <mergeCell ref="D229:D232"/>
    <mergeCell ref="F243:F244"/>
    <mergeCell ref="F291:F292"/>
    <mergeCell ref="B297:B337"/>
    <mergeCell ref="D314:D319"/>
    <mergeCell ref="D277:D278"/>
    <mergeCell ref="F497:F500"/>
    <mergeCell ref="F479:F480"/>
    <mergeCell ref="B482:B484"/>
    <mergeCell ref="C298:C305"/>
    <mergeCell ref="B341:B368"/>
    <mergeCell ref="D354:D356"/>
    <mergeCell ref="D299:D305"/>
    <mergeCell ref="C342:C360"/>
    <mergeCell ref="A338:G338"/>
    <mergeCell ref="F326:F327"/>
    <mergeCell ref="D444:D445"/>
    <mergeCell ref="D380:D381"/>
    <mergeCell ref="C372:C375"/>
    <mergeCell ref="D363:D365"/>
    <mergeCell ref="F512:F513"/>
    <mergeCell ref="A507:G507"/>
    <mergeCell ref="F388:F389"/>
    <mergeCell ref="A501:G501"/>
    <mergeCell ref="F363:F365"/>
    <mergeCell ref="G363:G365"/>
    <mergeCell ref="A588:G588"/>
    <mergeCell ref="A582:G582"/>
    <mergeCell ref="C571:C575"/>
    <mergeCell ref="F380:F381"/>
    <mergeCell ref="F367:F368"/>
    <mergeCell ref="G367:G368"/>
    <mergeCell ref="C474:C480"/>
    <mergeCell ref="F490:F491"/>
    <mergeCell ref="G458:G459"/>
    <mergeCell ref="C362:C368"/>
    <mergeCell ref="A294:G294"/>
    <mergeCell ref="AB234:AB235"/>
    <mergeCell ref="F358:F360"/>
    <mergeCell ref="H259:H262"/>
    <mergeCell ref="H281:H282"/>
    <mergeCell ref="D281:D282"/>
    <mergeCell ref="AB354:AB356"/>
    <mergeCell ref="G350:G352"/>
    <mergeCell ref="A256:A267"/>
    <mergeCell ref="A340:A368"/>
    <mergeCell ref="F350:F352"/>
    <mergeCell ref="G358:G360"/>
    <mergeCell ref="G354:G356"/>
    <mergeCell ref="F416:F423"/>
    <mergeCell ref="H435:H436"/>
    <mergeCell ref="D350:D352"/>
    <mergeCell ref="D358:D360"/>
    <mergeCell ref="D388:D389"/>
    <mergeCell ref="G416:G423"/>
    <mergeCell ref="H388:H389"/>
    <mergeCell ref="AA354:AA356"/>
    <mergeCell ref="F395:F398"/>
    <mergeCell ref="F431:F433"/>
    <mergeCell ref="H404:H408"/>
    <mergeCell ref="F465:F467"/>
    <mergeCell ref="H234:H235"/>
    <mergeCell ref="I234:I235"/>
    <mergeCell ref="J234:J235"/>
    <mergeCell ref="K234:K235"/>
    <mergeCell ref="AA444:AA445"/>
    <mergeCell ref="G453:G456"/>
    <mergeCell ref="A399:G399"/>
    <mergeCell ref="F458:F459"/>
    <mergeCell ref="D395:D398"/>
    <mergeCell ref="C449:C450"/>
    <mergeCell ref="F404:F408"/>
    <mergeCell ref="G404:G408"/>
    <mergeCell ref="F444:F445"/>
    <mergeCell ref="C394:C398"/>
    <mergeCell ref="C415:C428"/>
    <mergeCell ref="C464:C469"/>
    <mergeCell ref="H477:H478"/>
    <mergeCell ref="A470:G470"/>
    <mergeCell ref="A462:A469"/>
    <mergeCell ref="G465:G467"/>
    <mergeCell ref="B473:B480"/>
    <mergeCell ref="F477:F478"/>
    <mergeCell ref="D477:D480"/>
    <mergeCell ref="H350:H352"/>
    <mergeCell ref="C403:C412"/>
    <mergeCell ref="G431:G433"/>
    <mergeCell ref="D425:D428"/>
    <mergeCell ref="F435:F436"/>
    <mergeCell ref="B393:B398"/>
    <mergeCell ref="G435:G436"/>
    <mergeCell ref="C377:C383"/>
    <mergeCell ref="F425:F428"/>
    <mergeCell ref="F354:F356"/>
    <mergeCell ref="B414:B436"/>
    <mergeCell ref="C385:C391"/>
    <mergeCell ref="D458:D459"/>
    <mergeCell ref="G477:G478"/>
    <mergeCell ref="G425:G428"/>
    <mergeCell ref="A460:G460"/>
    <mergeCell ref="B463:B469"/>
    <mergeCell ref="C452:C459"/>
    <mergeCell ref="D453:D456"/>
    <mergeCell ref="D465:D467"/>
    <mergeCell ref="C439:C447"/>
    <mergeCell ref="H490:H491"/>
    <mergeCell ref="A567:G567"/>
    <mergeCell ref="A566:G566"/>
    <mergeCell ref="G512:G513"/>
    <mergeCell ref="B371:B391"/>
    <mergeCell ref="F453:F456"/>
    <mergeCell ref="G388:G389"/>
    <mergeCell ref="B438:B459"/>
    <mergeCell ref="D416:D423"/>
    <mergeCell ref="D3:D5"/>
    <mergeCell ref="AB572:AB573"/>
    <mergeCell ref="N572:N573"/>
    <mergeCell ref="T572:T573"/>
    <mergeCell ref="U572:U573"/>
    <mergeCell ref="H572:H573"/>
    <mergeCell ref="G479:G480"/>
    <mergeCell ref="G490:G491"/>
    <mergeCell ref="D431:D433"/>
    <mergeCell ref="G444:G445"/>
    <mergeCell ref="H2:AE2"/>
    <mergeCell ref="AC3:AC5"/>
    <mergeCell ref="AD3:AD5"/>
    <mergeCell ref="AE3:AE5"/>
    <mergeCell ref="F3:F5"/>
    <mergeCell ref="H3:T3"/>
    <mergeCell ref="AB3:AB5"/>
    <mergeCell ref="H4:K4"/>
    <mergeCell ref="A2:G2"/>
    <mergeCell ref="E3:E5"/>
    <mergeCell ref="A3:A5"/>
    <mergeCell ref="AD19:AD27"/>
    <mergeCell ref="AE19:AE27"/>
    <mergeCell ref="AD29:AD32"/>
    <mergeCell ref="AE29:AE32"/>
    <mergeCell ref="AD35:AD38"/>
    <mergeCell ref="AE35:AE38"/>
    <mergeCell ref="AC35:AC38"/>
    <mergeCell ref="AC29:AC32"/>
    <mergeCell ref="A9:A68"/>
    <mergeCell ref="AD39:AD44"/>
    <mergeCell ref="AE39:AE44"/>
    <mergeCell ref="AD46:AD47"/>
    <mergeCell ref="AE46:AE47"/>
    <mergeCell ref="AD53:AD57"/>
    <mergeCell ref="AE53:AE57"/>
    <mergeCell ref="AD59:AD63"/>
    <mergeCell ref="AE59:AE63"/>
    <mergeCell ref="AD65:AD68"/>
    <mergeCell ref="AE65:AE68"/>
    <mergeCell ref="AD73:AD78"/>
    <mergeCell ref="AE73:AE78"/>
    <mergeCell ref="AD84:AD87"/>
    <mergeCell ref="AE84:AE87"/>
    <mergeCell ref="AD92:AD94"/>
    <mergeCell ref="AE92:AE94"/>
    <mergeCell ref="AD98:AD100"/>
    <mergeCell ref="AE98:AE100"/>
    <mergeCell ref="AD103:AD104"/>
    <mergeCell ref="AE103:AE104"/>
    <mergeCell ref="AD109:AD111"/>
    <mergeCell ref="AE109:AE111"/>
    <mergeCell ref="AD119:AD122"/>
    <mergeCell ref="AE119:AE122"/>
    <mergeCell ref="AD125:AD127"/>
    <mergeCell ref="AE125:AE127"/>
    <mergeCell ref="AD131:AD132"/>
    <mergeCell ref="AE131:AE132"/>
    <mergeCell ref="AD134:AD137"/>
    <mergeCell ref="AE134:AE137"/>
    <mergeCell ref="AD139:AD140"/>
    <mergeCell ref="AE139:AE140"/>
    <mergeCell ref="AD145:AD147"/>
    <mergeCell ref="AE145:AE147"/>
    <mergeCell ref="AD149:AD152"/>
    <mergeCell ref="AE149:AE152"/>
    <mergeCell ref="AD157:AD160"/>
    <mergeCell ref="AE157:AE160"/>
    <mergeCell ref="AD172:AD173"/>
    <mergeCell ref="AE172:AE173"/>
    <mergeCell ref="AD175:AD176"/>
    <mergeCell ref="AE175:AE176"/>
    <mergeCell ref="AD189:AD192"/>
    <mergeCell ref="AE189:AE192"/>
    <mergeCell ref="AD195:AD197"/>
    <mergeCell ref="AE195:AE197"/>
    <mergeCell ref="AD199:AD200"/>
    <mergeCell ref="AE199:AE200"/>
    <mergeCell ref="AD206:AD210"/>
    <mergeCell ref="AE206:AE210"/>
    <mergeCell ref="AD212:AD217"/>
    <mergeCell ref="AE212:AE217"/>
    <mergeCell ref="AD219:AD221"/>
    <mergeCell ref="AE219:AE221"/>
    <mergeCell ref="AD223:AD224"/>
    <mergeCell ref="AE223:AE224"/>
    <mergeCell ref="AD229:AD232"/>
    <mergeCell ref="AE229:AE232"/>
    <mergeCell ref="AD234:AD235"/>
    <mergeCell ref="AE234:AE235"/>
    <mergeCell ref="AD239:AD240"/>
    <mergeCell ref="AE239:AE240"/>
    <mergeCell ref="AD243:AD244"/>
    <mergeCell ref="AE243:AE244"/>
    <mergeCell ref="AD246:AD247"/>
    <mergeCell ref="AE246:AE247"/>
    <mergeCell ref="AD259:AD262"/>
    <mergeCell ref="AE259:AE262"/>
    <mergeCell ref="AD277:AD278"/>
    <mergeCell ref="AE277:AE278"/>
    <mergeCell ref="AD281:AD282"/>
    <mergeCell ref="AE281:AE282"/>
    <mergeCell ref="AD287:AD288"/>
    <mergeCell ref="AE287:AE288"/>
    <mergeCell ref="AD291:AD292"/>
    <mergeCell ref="AE291:AE292"/>
    <mergeCell ref="AD299:AD305"/>
    <mergeCell ref="AE299:AE305"/>
    <mergeCell ref="AD310:AD312"/>
    <mergeCell ref="AE310:AE312"/>
    <mergeCell ref="AD314:AD319"/>
    <mergeCell ref="AE314:AE319"/>
    <mergeCell ref="AD326:AD327"/>
    <mergeCell ref="AE326:AE327"/>
    <mergeCell ref="AD329:AD331"/>
    <mergeCell ref="AE329:AE331"/>
    <mergeCell ref="AD343:AD348"/>
    <mergeCell ref="AE343:AE348"/>
    <mergeCell ref="AD350:AD352"/>
    <mergeCell ref="AE350:AE352"/>
    <mergeCell ref="AD354:AD356"/>
    <mergeCell ref="AE354:AE356"/>
    <mergeCell ref="AD358:AD360"/>
    <mergeCell ref="AE358:AE360"/>
    <mergeCell ref="AD363:AD365"/>
    <mergeCell ref="AE363:AE365"/>
    <mergeCell ref="AD367:AD368"/>
    <mergeCell ref="AE367:AE368"/>
    <mergeCell ref="AD380:AD381"/>
    <mergeCell ref="AE380:AE381"/>
    <mergeCell ref="AD388:AD389"/>
    <mergeCell ref="AE388:AE389"/>
    <mergeCell ref="AE435:AE436"/>
    <mergeCell ref="AD395:AD398"/>
    <mergeCell ref="AE395:AE398"/>
    <mergeCell ref="AD404:AD408"/>
    <mergeCell ref="AE404:AE408"/>
    <mergeCell ref="AD416:AD423"/>
    <mergeCell ref="AE416:AE423"/>
    <mergeCell ref="AE477:AE478"/>
    <mergeCell ref="AD479:AD480"/>
    <mergeCell ref="AE479:AE480"/>
    <mergeCell ref="AE512:AE513"/>
    <mergeCell ref="AE458:AE459"/>
    <mergeCell ref="AD425:AD428"/>
    <mergeCell ref="AE425:AE428"/>
    <mergeCell ref="AD431:AD433"/>
    <mergeCell ref="AE431:AE433"/>
    <mergeCell ref="AD435:AD436"/>
    <mergeCell ref="AC73:AC78"/>
    <mergeCell ref="AD490:AD491"/>
    <mergeCell ref="AE490:AE491"/>
    <mergeCell ref="AD497:AD500"/>
    <mergeCell ref="AE497:AE500"/>
    <mergeCell ref="AD444:AD445"/>
    <mergeCell ref="AE444:AE445"/>
    <mergeCell ref="AD453:AD456"/>
    <mergeCell ref="AE453:AE456"/>
    <mergeCell ref="AD458:AD459"/>
    <mergeCell ref="Q73:Q78"/>
    <mergeCell ref="J229:J232"/>
    <mergeCell ref="K229:K232"/>
    <mergeCell ref="K239:K240"/>
    <mergeCell ref="W35:W38"/>
    <mergeCell ref="X35:X38"/>
    <mergeCell ref="Q65:Q68"/>
    <mergeCell ref="P65:P68"/>
    <mergeCell ref="U119:U122"/>
    <mergeCell ref="Q109:Q111"/>
    <mergeCell ref="I46:I47"/>
    <mergeCell ref="V46:V47"/>
    <mergeCell ref="W46:W47"/>
    <mergeCell ref="X46:X47"/>
    <mergeCell ref="U39:U44"/>
    <mergeCell ref="T46:T47"/>
    <mergeCell ref="P39:P41"/>
    <mergeCell ref="Q39:Q41"/>
    <mergeCell ref="T42:T44"/>
    <mergeCell ref="R39:R41"/>
    <mergeCell ref="AC46:AC47"/>
    <mergeCell ref="V19:V27"/>
    <mergeCell ref="W19:W27"/>
    <mergeCell ref="X19:X27"/>
    <mergeCell ref="AC19:AC27"/>
    <mergeCell ref="V29:V32"/>
    <mergeCell ref="W29:W32"/>
    <mergeCell ref="X29:X32"/>
    <mergeCell ref="AC39:AC44"/>
    <mergeCell ref="AB46:AB47"/>
    <mergeCell ref="AB53:AB57"/>
    <mergeCell ref="V59:V63"/>
    <mergeCell ref="W59:W63"/>
    <mergeCell ref="X59:X63"/>
    <mergeCell ref="J46:J47"/>
    <mergeCell ref="K46:K47"/>
    <mergeCell ref="O46:O47"/>
    <mergeCell ref="P46:P47"/>
    <mergeCell ref="Q46:Q47"/>
    <mergeCell ref="Q53:Q57"/>
    <mergeCell ref="AC59:AC63"/>
    <mergeCell ref="AC53:AC57"/>
    <mergeCell ref="V65:V68"/>
    <mergeCell ref="W65:W68"/>
    <mergeCell ref="X65:X68"/>
    <mergeCell ref="AC65:AC68"/>
    <mergeCell ref="AB65:AB68"/>
    <mergeCell ref="V53:V57"/>
    <mergeCell ref="W53:W57"/>
    <mergeCell ref="X53:X57"/>
    <mergeCell ref="I189:I192"/>
    <mergeCell ref="J189:J192"/>
    <mergeCell ref="K189:K192"/>
    <mergeCell ref="I172:I173"/>
    <mergeCell ref="J172:J173"/>
    <mergeCell ref="K172:K173"/>
    <mergeCell ref="I175:I176"/>
    <mergeCell ref="J175:J176"/>
    <mergeCell ref="I239:I240"/>
    <mergeCell ref="J239:J240"/>
    <mergeCell ref="AD572:AD573"/>
    <mergeCell ref="AE572:AE573"/>
    <mergeCell ref="P515:P518"/>
    <mergeCell ref="Q515:Q518"/>
    <mergeCell ref="AD512:AD513"/>
    <mergeCell ref="AD465:AD467"/>
    <mergeCell ref="AE465:AE467"/>
    <mergeCell ref="AD477:AD478"/>
    <mergeCell ref="AC520:AC523"/>
    <mergeCell ref="AD520:AD523"/>
    <mergeCell ref="AE520:AE523"/>
    <mergeCell ref="AH566:AH581"/>
    <mergeCell ref="D512:D513"/>
    <mergeCell ref="A485:G485"/>
    <mergeCell ref="H512:H513"/>
    <mergeCell ref="G497:G500"/>
    <mergeCell ref="B495:B500"/>
    <mergeCell ref="A494:A500"/>
    <mergeCell ref="AH507:AH565"/>
    <mergeCell ref="A509:A565"/>
    <mergeCell ref="B510:B565"/>
    <mergeCell ref="C511:C529"/>
    <mergeCell ref="T515:T518"/>
    <mergeCell ref="AB515:AB518"/>
    <mergeCell ref="AE533:AE536"/>
    <mergeCell ref="V533:V536"/>
    <mergeCell ref="W520:W523"/>
    <mergeCell ref="X520:X523"/>
    <mergeCell ref="Y520:Y523"/>
    <mergeCell ref="Z520:Z523"/>
    <mergeCell ref="Z542:Z544"/>
    <mergeCell ref="U520:U523"/>
    <mergeCell ref="G515:G518"/>
    <mergeCell ref="K175:K176"/>
    <mergeCell ref="H229:H232"/>
    <mergeCell ref="I229:I232"/>
    <mergeCell ref="T520:T523"/>
    <mergeCell ref="H239:H240"/>
    <mergeCell ref="X559:X560"/>
    <mergeCell ref="H515:H518"/>
    <mergeCell ref="I515:I518"/>
    <mergeCell ref="J515:J518"/>
    <mergeCell ref="K515:K518"/>
    <mergeCell ref="U542:U544"/>
    <mergeCell ref="V538:V539"/>
    <mergeCell ref="W538:W539"/>
    <mergeCell ref="X538:X539"/>
    <mergeCell ref="R559:R560"/>
    <mergeCell ref="K520:K523"/>
    <mergeCell ref="D515:D518"/>
    <mergeCell ref="F515:F518"/>
    <mergeCell ref="U559:U560"/>
    <mergeCell ref="V559:V560"/>
    <mergeCell ref="W559:W560"/>
    <mergeCell ref="S559:S560"/>
    <mergeCell ref="S520:S523"/>
    <mergeCell ref="R533:R536"/>
    <mergeCell ref="S533:S536"/>
    <mergeCell ref="J533:J536"/>
    <mergeCell ref="AC515:AC518"/>
    <mergeCell ref="AD515:AD518"/>
    <mergeCell ref="AE515:AE518"/>
    <mergeCell ref="D520:D523"/>
    <mergeCell ref="F520:F523"/>
    <mergeCell ref="G520:G523"/>
    <mergeCell ref="H520:H523"/>
    <mergeCell ref="I520:I523"/>
    <mergeCell ref="J520:J523"/>
    <mergeCell ref="L533:L536"/>
    <mergeCell ref="M533:M536"/>
    <mergeCell ref="P520:P523"/>
    <mergeCell ref="Q520:Q523"/>
    <mergeCell ref="C531:C554"/>
    <mergeCell ref="D532:D540"/>
    <mergeCell ref="F533:F536"/>
    <mergeCell ref="G533:G536"/>
    <mergeCell ref="H533:H536"/>
    <mergeCell ref="I533:I536"/>
    <mergeCell ref="T533:T536"/>
    <mergeCell ref="U533:U536"/>
    <mergeCell ref="W533:W536"/>
    <mergeCell ref="X533:X536"/>
    <mergeCell ref="N533:N536"/>
    <mergeCell ref="O533:O536"/>
    <mergeCell ref="P533:P536"/>
    <mergeCell ref="Q533:Q536"/>
    <mergeCell ref="AA533:AA536"/>
    <mergeCell ref="AB533:AB536"/>
    <mergeCell ref="Y533:Y536"/>
    <mergeCell ref="Z533:Z536"/>
    <mergeCell ref="AC533:AC536"/>
    <mergeCell ref="AD533:AD536"/>
    <mergeCell ref="F538:F539"/>
    <mergeCell ref="G538:G539"/>
    <mergeCell ref="H538:H539"/>
    <mergeCell ref="N538:N539"/>
    <mergeCell ref="T538:T539"/>
    <mergeCell ref="U538:U539"/>
    <mergeCell ref="J538:J539"/>
    <mergeCell ref="K538:K539"/>
    <mergeCell ref="I538:I539"/>
    <mergeCell ref="AA538:AA539"/>
    <mergeCell ref="AB538:AB539"/>
    <mergeCell ref="AC538:AC539"/>
    <mergeCell ref="AD538:AD539"/>
    <mergeCell ref="AE538:AE539"/>
    <mergeCell ref="D542:D545"/>
    <mergeCell ref="F542:F544"/>
    <mergeCell ref="G542:G544"/>
    <mergeCell ref="H542:H544"/>
    <mergeCell ref="I542:I544"/>
    <mergeCell ref="K542:K544"/>
    <mergeCell ref="N542:N544"/>
    <mergeCell ref="O542:O544"/>
    <mergeCell ref="P542:P544"/>
    <mergeCell ref="Q542:Q544"/>
    <mergeCell ref="T542:T544"/>
    <mergeCell ref="D551:D554"/>
    <mergeCell ref="C556:C560"/>
    <mergeCell ref="D559:D560"/>
    <mergeCell ref="F559:F560"/>
    <mergeCell ref="G559:G560"/>
    <mergeCell ref="H559:H560"/>
    <mergeCell ref="O559:O560"/>
    <mergeCell ref="P559:P560"/>
    <mergeCell ref="AB542:AB544"/>
    <mergeCell ref="AC542:AC544"/>
    <mergeCell ref="AD542:AD544"/>
    <mergeCell ref="AE542:AE544"/>
    <mergeCell ref="Q559:Q560"/>
    <mergeCell ref="T559:T560"/>
    <mergeCell ref="V542:V544"/>
    <mergeCell ref="W542:W544"/>
    <mergeCell ref="AA559:AA560"/>
    <mergeCell ref="AB559:AB560"/>
    <mergeCell ref="AC559:AC560"/>
    <mergeCell ref="AD559:AD560"/>
    <mergeCell ref="AE559:AE560"/>
    <mergeCell ref="C562:C565"/>
    <mergeCell ref="I559:I560"/>
    <mergeCell ref="J559:J560"/>
    <mergeCell ref="K559:K560"/>
    <mergeCell ref="N559:N560"/>
  </mergeCells>
  <printOptions gridLines="1" horizontalCentered="1"/>
  <pageMargins left="1.1811023622047245" right="0.7086614173228347" top="0.7480314960629921" bottom="0.7480314960629921" header="0.31496062992125984" footer="0.31496062992125984"/>
  <pageSetup fitToHeight="13" fitToWidth="13" horizontalDpi="600" verticalDpi="600" orientation="landscape" pageOrder="overThenDown" paperSize="5" scale="45" r:id="rId1"/>
  <rowBreaks count="13" manualBreakCount="13">
    <brk id="44" max="12" man="1"/>
    <brk id="82" max="12" man="1"/>
    <brk id="127" max="12" man="1"/>
    <brk id="178" max="12" man="1"/>
    <brk id="224" max="12" man="1"/>
    <brk id="267" max="12" man="1"/>
    <brk id="312" max="12" man="1"/>
    <brk id="356" max="12" man="1"/>
    <brk id="398" max="12" man="1"/>
    <brk id="447" max="12" man="1"/>
    <brk id="484" max="12" man="1"/>
    <brk id="528" max="12" man="1"/>
    <brk id="565" max="12" man="1"/>
  </rowBreaks>
  <ignoredErrors>
    <ignoredError sqref="G107 G69:G70 G153:G155 G248:G249 G279 G392:G393 G451 G461:G463 G482 G486:G488 G493:G495 G502:G504 B69:B70 B153:B155 B248:B249 B392:B393 B481:B482 B462:B463 B487:B488 B494:B495 B503:B504 B9:B10 C402 C393 C384 C361 C324 C279 C270 C257 C249 C241 C193 C168 C155 C143 C164 C129 C107 C71 F17 F33 C82 B81:B82 G80:G82 C90 G90 C101 G101 C117 B116:B117 G115:G117 C123 G123 B128:B129 G129 B141:B143 G141:G143 B163:B164 G162:G164 B167:B168 G167:G168 C180 B179:B180 G179:G180 C185 G185 G193 C202 B201:B202 G201:G202 C225 G225 G241 B256:B257 G255:G257 B268:B270 G268:G270 C275 B273:B275 G273:G275 C297 B296:B297 G295:G297 C306 G306 C341 B340:B341 G339:G341 G361 C371 B369:B371 G369:G371 C376 G376 G384 B401:B402 G400:G402 C414 B413:B414 G413:G414 G438 G448 B473 G471:G473 B437 B569 B584" numberStoredAsText="1"/>
    <ignoredError sqref="H116 N129 N248:N249 U248:U249 U180 H402 H400 U400:U403 H463 N143 U129 U143 N279 H274 H473 H471 O34 H168:K168 N180:Q180 H249:K249 O249:Q249 H162:K162 N162:Q162 I273:K274 H296:K296 N296:Q296 AB324:AE324 U296:X296 N404:Q408 I400:K403 N400:Q403 I463:K464 I471:K474 N570:Q570 H129:K129 H143:K143 T96 AC39 V306 N563:Q563 O557:Q557 I563:K563 AF6:AF70 AF71:AF78 AF82:AF83 AF588 R324:R325 R294:S298 R306 R588 AF324:AG324 Y6 R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P46"/>
  <sheetViews>
    <sheetView zoomScale="80" zoomScaleNormal="80" zoomScalePageLayoutView="0" workbookViewId="0" topLeftCell="A1">
      <selection activeCell="A3" sqref="A3:J3"/>
    </sheetView>
  </sheetViews>
  <sheetFormatPr defaultColWidth="11.57421875" defaultRowHeight="15"/>
  <cols>
    <col min="1" max="1" width="14.00390625" style="63" customWidth="1"/>
    <col min="2" max="2" width="23.8515625" style="1" customWidth="1"/>
    <col min="3" max="3" width="19.140625" style="81" customWidth="1"/>
    <col min="4" max="4" width="16.57421875" style="21" customWidth="1"/>
    <col min="5" max="5" width="15.8515625" style="79" customWidth="1"/>
    <col min="6" max="6" width="18.57421875" style="79" customWidth="1"/>
    <col min="7" max="7" width="14.00390625" style="79" customWidth="1"/>
    <col min="8" max="8" width="10.57421875" style="79" bestFit="1" customWidth="1"/>
    <col min="9" max="10" width="15.421875" style="1" customWidth="1"/>
    <col min="11" max="11" width="11.57421875" style="1" customWidth="1"/>
    <col min="12" max="12" width="21.140625" style="1" customWidth="1"/>
    <col min="13" max="13" width="22.57421875" style="1" customWidth="1"/>
    <col min="14" max="16384" width="11.57421875" style="1" customWidth="1"/>
  </cols>
  <sheetData>
    <row r="1" ht="12.75"/>
    <row r="2" ht="13.5" thickBot="1"/>
    <row r="3" spans="1:10" ht="16.5" thickBot="1">
      <c r="A3" s="647" t="s">
        <v>1089</v>
      </c>
      <c r="B3" s="648"/>
      <c r="C3" s="648"/>
      <c r="D3" s="648"/>
      <c r="E3" s="648"/>
      <c r="F3" s="648"/>
      <c r="G3" s="648"/>
      <c r="H3" s="648"/>
      <c r="I3" s="648"/>
      <c r="J3" s="649"/>
    </row>
    <row r="4" spans="1:10" ht="13.5" thickBot="1">
      <c r="A4" s="670"/>
      <c r="B4" s="670"/>
      <c r="C4" s="670"/>
      <c r="D4" s="670"/>
      <c r="E4" s="670"/>
      <c r="F4" s="670"/>
      <c r="G4" s="670"/>
      <c r="H4" s="670"/>
      <c r="I4" s="670"/>
      <c r="J4" s="324"/>
    </row>
    <row r="5" spans="1:10" ht="15.75" customHeight="1">
      <c r="A5" s="674" t="s">
        <v>1005</v>
      </c>
      <c r="B5" s="657" t="s">
        <v>1008</v>
      </c>
      <c r="C5" s="671" t="s">
        <v>1085</v>
      </c>
      <c r="D5" s="671"/>
      <c r="E5" s="671"/>
      <c r="F5" s="671" t="s">
        <v>1088</v>
      </c>
      <c r="G5" s="671"/>
      <c r="H5" s="671"/>
      <c r="I5" s="650" t="s">
        <v>1037</v>
      </c>
      <c r="J5" s="514"/>
    </row>
    <row r="6" spans="1:10" ht="49.5" customHeight="1" thickBot="1">
      <c r="A6" s="675"/>
      <c r="B6" s="661"/>
      <c r="C6" s="299" t="s">
        <v>1086</v>
      </c>
      <c r="D6" s="299" t="s">
        <v>1006</v>
      </c>
      <c r="E6" s="299" t="s">
        <v>1007</v>
      </c>
      <c r="F6" s="299" t="s">
        <v>1092</v>
      </c>
      <c r="G6" s="299" t="s">
        <v>1006</v>
      </c>
      <c r="H6" s="299" t="s">
        <v>1007</v>
      </c>
      <c r="I6" s="651"/>
      <c r="J6" s="516"/>
    </row>
    <row r="7" spans="1:13" ht="12.75">
      <c r="A7" s="295">
        <v>1</v>
      </c>
      <c r="B7" s="83" t="s">
        <v>1009</v>
      </c>
      <c r="C7" s="105">
        <f>'POAI 2015 DICIEMBRE 2015'!AB7</f>
        <v>101633652672</v>
      </c>
      <c r="D7" s="291">
        <f aca="true" t="shared" si="0" ref="D7:D22">C7/C$23</f>
        <v>0.611229398873778</v>
      </c>
      <c r="E7" s="652">
        <f>SUM(D7:D9)</f>
        <v>0.8916084518149155</v>
      </c>
      <c r="F7" s="85">
        <f>'POAI 2015 DICIEMBRE 2015'!AD7</f>
        <v>114503260620.76</v>
      </c>
      <c r="G7" s="291">
        <f aca="true" t="shared" si="1" ref="G7:G22">F7/$F$23</f>
        <v>0.4513918852965806</v>
      </c>
      <c r="H7" s="652">
        <f>SUM(G7:G9)</f>
        <v>0.8643363707705258</v>
      </c>
      <c r="I7" s="345">
        <v>11</v>
      </c>
      <c r="J7" s="342"/>
      <c r="M7" s="91"/>
    </row>
    <row r="8" spans="1:13" ht="12.75">
      <c r="A8" s="296">
        <v>2</v>
      </c>
      <c r="B8" s="80" t="s">
        <v>1010</v>
      </c>
      <c r="C8" s="82">
        <f>'POAI 2015 DICIEMBRE 2015'!AB507</f>
        <v>39588896557</v>
      </c>
      <c r="D8" s="291">
        <f t="shared" si="0"/>
        <v>0.23808942027012076</v>
      </c>
      <c r="E8" s="652"/>
      <c r="F8" s="290">
        <f>'POAI 2015 DICIEMBRE 2015'!AD507</f>
        <v>45081090613.36</v>
      </c>
      <c r="G8" s="291">
        <f t="shared" si="1"/>
        <v>0.17771754597092354</v>
      </c>
      <c r="H8" s="652"/>
      <c r="I8" s="339">
        <v>23</v>
      </c>
      <c r="J8" s="297"/>
      <c r="M8" s="91"/>
    </row>
    <row r="9" spans="1:13" ht="25.5">
      <c r="A9" s="296">
        <v>3</v>
      </c>
      <c r="B9" s="80" t="s">
        <v>1011</v>
      </c>
      <c r="C9" s="82">
        <f>'POAI 2015 DICIEMBRE 2015'!AB294</f>
        <v>7031811373</v>
      </c>
      <c r="D9" s="291">
        <f t="shared" si="0"/>
        <v>0.042289632671016805</v>
      </c>
      <c r="E9" s="653"/>
      <c r="F9" s="290">
        <f>'POAI 2015 DICIEMBRE 2015'!AD294</f>
        <v>59669330433.89</v>
      </c>
      <c r="G9" s="291">
        <f t="shared" si="1"/>
        <v>0.2352269395030217</v>
      </c>
      <c r="H9" s="653"/>
      <c r="I9" s="339">
        <v>11</v>
      </c>
      <c r="J9" s="297">
        <v>3</v>
      </c>
      <c r="M9" s="91"/>
    </row>
    <row r="10" spans="1:13" ht="12.75">
      <c r="A10" s="296">
        <v>4</v>
      </c>
      <c r="B10" s="80" t="s">
        <v>1012</v>
      </c>
      <c r="C10" s="82">
        <f>'POAI 2015 DICIEMBRE 2015'!AB161</f>
        <v>5416397000</v>
      </c>
      <c r="D10" s="291">
        <f t="shared" si="0"/>
        <v>0.032574457331137716</v>
      </c>
      <c r="E10" s="654">
        <f>SUM(D10:D20)</f>
        <v>0.09855745335518376</v>
      </c>
      <c r="F10" s="290">
        <f>'POAI 2015 DICIEMBRE 2015'!AD161</f>
        <v>8964564706.970001</v>
      </c>
      <c r="G10" s="291">
        <f t="shared" si="1"/>
        <v>0.035339882392909965</v>
      </c>
      <c r="H10" s="654">
        <f>SUM(G10:G20)</f>
        <v>0.1336925417562902</v>
      </c>
      <c r="I10" s="339">
        <v>25</v>
      </c>
      <c r="J10" s="297"/>
      <c r="M10" s="91"/>
    </row>
    <row r="11" spans="1:13" ht="12.75">
      <c r="A11" s="296">
        <v>5</v>
      </c>
      <c r="B11" s="80" t="s">
        <v>1013</v>
      </c>
      <c r="C11" s="82">
        <f>'POAI 2015 DICIEMBRE 2015'!AB485</f>
        <v>2307467881.7</v>
      </c>
      <c r="D11" s="291">
        <f t="shared" si="0"/>
        <v>0.01387721654365575</v>
      </c>
      <c r="E11" s="652"/>
      <c r="F11" s="290">
        <f>'POAI 2015 DICIEMBRE 2015'!AD485</f>
        <v>3100690163.33</v>
      </c>
      <c r="G11" s="291">
        <f t="shared" si="1"/>
        <v>0.012223463078328549</v>
      </c>
      <c r="H11" s="652"/>
      <c r="I11" s="339">
        <v>1</v>
      </c>
      <c r="J11" s="297"/>
      <c r="M11" s="91"/>
    </row>
    <row r="12" spans="1:13" ht="12.75">
      <c r="A12" s="296">
        <v>6</v>
      </c>
      <c r="B12" s="80" t="s">
        <v>1014</v>
      </c>
      <c r="C12" s="82">
        <f>'POAI 2015 DICIEMBRE 2015'!AB338</f>
        <v>1919700678.7</v>
      </c>
      <c r="D12" s="291">
        <f t="shared" si="0"/>
        <v>0.011545166989581685</v>
      </c>
      <c r="E12" s="652"/>
      <c r="F12" s="290">
        <f>'POAI 2015 DICIEMBRE 2015'!AD338</f>
        <v>7461656605</v>
      </c>
      <c r="G12" s="291">
        <f t="shared" si="1"/>
        <v>0.029415155726630674</v>
      </c>
      <c r="H12" s="652"/>
      <c r="I12" s="339">
        <v>15</v>
      </c>
      <c r="J12" s="297"/>
      <c r="M12" s="91"/>
    </row>
    <row r="13" spans="1:13" ht="12.75">
      <c r="A13" s="296">
        <v>7</v>
      </c>
      <c r="B13" s="80" t="s">
        <v>1015</v>
      </c>
      <c r="C13" s="82">
        <f>'POAI 2015 DICIEMBRE 2015'!AB79</f>
        <v>1621434443</v>
      </c>
      <c r="D13" s="291">
        <f t="shared" si="0"/>
        <v>0.00975138031402435</v>
      </c>
      <c r="E13" s="652"/>
      <c r="F13" s="290">
        <f>'POAI 2015 DICIEMBRE 2015'!AD79</f>
        <v>2680728717</v>
      </c>
      <c r="G13" s="291">
        <f t="shared" si="1"/>
        <v>0.010567901586166046</v>
      </c>
      <c r="H13" s="652"/>
      <c r="I13" s="339">
        <v>9</v>
      </c>
      <c r="J13" s="297"/>
      <c r="M13" s="91"/>
    </row>
    <row r="14" spans="1:13" ht="12.75">
      <c r="A14" s="296">
        <v>8</v>
      </c>
      <c r="B14" s="80" t="s">
        <v>1016</v>
      </c>
      <c r="C14" s="82">
        <f>'POAI 2015 DICIEMBRE 2015'!AB399</f>
        <v>1435750000</v>
      </c>
      <c r="D14" s="291">
        <f t="shared" si="0"/>
        <v>0.008634665648249376</v>
      </c>
      <c r="E14" s="652"/>
      <c r="F14" s="290">
        <f>'POAI 2015 DICIEMBRE 2015'!AD399</f>
        <v>2531079992</v>
      </c>
      <c r="G14" s="291">
        <f t="shared" si="1"/>
        <v>0.009977960131715164</v>
      </c>
      <c r="H14" s="652"/>
      <c r="I14" s="339">
        <v>14</v>
      </c>
      <c r="J14" s="297">
        <v>3</v>
      </c>
      <c r="M14" s="91"/>
    </row>
    <row r="15" spans="1:13" ht="12.75">
      <c r="A15" s="296">
        <v>9</v>
      </c>
      <c r="B15" s="80" t="s">
        <v>1017</v>
      </c>
      <c r="C15" s="82">
        <f>'POAI 2015 DICIEMBRE 2015'!AB460</f>
        <v>1402763857.6</v>
      </c>
      <c r="D15" s="291">
        <f t="shared" si="0"/>
        <v>0.008436285491084449</v>
      </c>
      <c r="E15" s="652"/>
      <c r="F15" s="290">
        <f>'POAI 2015 DICIEMBRE 2015'!AD460</f>
        <v>2135392150</v>
      </c>
      <c r="G15" s="291">
        <f t="shared" si="1"/>
        <v>0.00841808943440043</v>
      </c>
      <c r="H15" s="652"/>
      <c r="I15" s="339">
        <v>2</v>
      </c>
      <c r="J15" s="297"/>
      <c r="M15" s="91"/>
    </row>
    <row r="16" spans="1:13" ht="12.75">
      <c r="A16" s="296">
        <v>10</v>
      </c>
      <c r="B16" s="80" t="s">
        <v>1018</v>
      </c>
      <c r="C16" s="82">
        <f>'POAI 2015 DICIEMBRE 2015'!AB254</f>
        <v>938050000</v>
      </c>
      <c r="D16" s="291">
        <f t="shared" si="0"/>
        <v>0.005641475264732946</v>
      </c>
      <c r="E16" s="652"/>
      <c r="F16" s="290">
        <f>'POAI 2015 DICIEMBRE 2015'!AD254</f>
        <v>1771612327</v>
      </c>
      <c r="G16" s="291">
        <f t="shared" si="1"/>
        <v>0.006984005730175725</v>
      </c>
      <c r="H16" s="652"/>
      <c r="I16" s="339">
        <v>10</v>
      </c>
      <c r="J16" s="297">
        <v>1</v>
      </c>
      <c r="M16" s="91"/>
    </row>
    <row r="17" spans="1:16" ht="12.75">
      <c r="A17" s="296">
        <v>11</v>
      </c>
      <c r="B17" s="80" t="s">
        <v>1019</v>
      </c>
      <c r="C17" s="82">
        <f>'POAI 2015 DICIEMBRE 2015'!AB114</f>
        <v>526216043</v>
      </c>
      <c r="D17" s="291">
        <f t="shared" si="0"/>
        <v>0.0031646871600555923</v>
      </c>
      <c r="E17" s="652"/>
      <c r="F17" s="290">
        <f>'POAI 2015 DICIEMBRE 2015'!AD114</f>
        <v>3513488785.6400003</v>
      </c>
      <c r="G17" s="291">
        <f t="shared" si="1"/>
        <v>0.013850787465094168</v>
      </c>
      <c r="H17" s="652"/>
      <c r="I17" s="339">
        <v>8</v>
      </c>
      <c r="J17" s="297">
        <v>1</v>
      </c>
      <c r="M17" s="91"/>
      <c r="P17" s="78"/>
    </row>
    <row r="18" spans="1:13" ht="12.75">
      <c r="A18" s="296">
        <v>12</v>
      </c>
      <c r="B18" s="80" t="s">
        <v>1020</v>
      </c>
      <c r="C18" s="82">
        <f>'POAI 2015 DICIEMBRE 2015'!AB470</f>
        <v>496100000</v>
      </c>
      <c r="D18" s="291">
        <f t="shared" si="0"/>
        <v>0.0029835679109152117</v>
      </c>
      <c r="E18" s="652"/>
      <c r="F18" s="290">
        <f>'POAI 2015 DICIEMBRE 2015'!AD470</f>
        <v>1188120255</v>
      </c>
      <c r="G18" s="291">
        <f t="shared" si="1"/>
        <v>0.0046837779025330996</v>
      </c>
      <c r="H18" s="652"/>
      <c r="I18" s="339">
        <v>4</v>
      </c>
      <c r="J18" s="297"/>
      <c r="M18" s="91"/>
    </row>
    <row r="19" spans="1:13" ht="12.75">
      <c r="A19" s="296">
        <v>13</v>
      </c>
      <c r="B19" s="80" t="s">
        <v>1021</v>
      </c>
      <c r="C19" s="82">
        <f>'POAI 2015 DICIEMBRE 2015'!AB501</f>
        <v>174000000</v>
      </c>
      <c r="D19" s="291">
        <f t="shared" si="0"/>
        <v>0.0010464438953824771</v>
      </c>
      <c r="E19" s="652"/>
      <c r="F19" s="290">
        <f>'POAI 2015 DICIEMBRE 2015'!AD501</f>
        <v>290742737</v>
      </c>
      <c r="G19" s="291">
        <f t="shared" si="1"/>
        <v>0.001146158733639797</v>
      </c>
      <c r="H19" s="652"/>
      <c r="I19" s="339">
        <v>1</v>
      </c>
      <c r="J19" s="297"/>
      <c r="M19" s="91"/>
    </row>
    <row r="20" spans="1:13" ht="12.75">
      <c r="A20" s="298">
        <v>14</v>
      </c>
      <c r="B20" s="84" t="s">
        <v>1022</v>
      </c>
      <c r="C20" s="106">
        <f>'POAI 2015 DICIEMBRE 2015'!AB492</f>
        <v>150000000</v>
      </c>
      <c r="D20" s="291">
        <f t="shared" si="0"/>
        <v>0.0009021068063642043</v>
      </c>
      <c r="E20" s="652"/>
      <c r="F20" s="290">
        <f>'POAI 2015 DICIEMBRE 2015'!AD492</f>
        <v>275319992</v>
      </c>
      <c r="G20" s="291">
        <f t="shared" si="1"/>
        <v>0.001085359574696578</v>
      </c>
      <c r="H20" s="653"/>
      <c r="I20" s="340">
        <v>1</v>
      </c>
      <c r="J20" s="297"/>
      <c r="M20" s="91"/>
    </row>
    <row r="21" spans="1:13" ht="12.75">
      <c r="A21" s="296">
        <v>16</v>
      </c>
      <c r="B21" s="80" t="s">
        <v>1048</v>
      </c>
      <c r="C21" s="82">
        <f>'POAI 2015 DICIEMBRE 2015'!AB566</f>
        <v>1635188000</v>
      </c>
      <c r="D21" s="343">
        <f t="shared" si="0"/>
        <v>0.009834094829900471</v>
      </c>
      <c r="E21" s="294">
        <f>D21</f>
        <v>0.009834094829900471</v>
      </c>
      <c r="F21" s="290">
        <v>500000000</v>
      </c>
      <c r="G21" s="343">
        <f t="shared" si="1"/>
        <v>0.0019710874731838903</v>
      </c>
      <c r="H21" s="292">
        <f>G21</f>
        <v>0.0019710874731838903</v>
      </c>
      <c r="I21" s="339">
        <v>1</v>
      </c>
      <c r="J21" s="297"/>
      <c r="M21" s="91"/>
    </row>
    <row r="22" spans="1:13" ht="13.5" thickBot="1">
      <c r="A22" s="296">
        <v>16</v>
      </c>
      <c r="B22" s="80" t="s">
        <v>1094</v>
      </c>
      <c r="C22" s="82">
        <v>0</v>
      </c>
      <c r="D22" s="291">
        <f t="shared" si="0"/>
        <v>0</v>
      </c>
      <c r="E22" s="294">
        <f>D22</f>
        <v>0</v>
      </c>
      <c r="F22" s="290">
        <v>0</v>
      </c>
      <c r="G22" s="291">
        <f t="shared" si="1"/>
        <v>0</v>
      </c>
      <c r="H22" s="292">
        <f>G22</f>
        <v>0</v>
      </c>
      <c r="I22" s="339">
        <v>0</v>
      </c>
      <c r="J22" s="297">
        <v>6</v>
      </c>
      <c r="M22" s="91"/>
    </row>
    <row r="23" spans="1:13" ht="13.5" thickBot="1">
      <c r="A23" s="665" t="s">
        <v>1024</v>
      </c>
      <c r="B23" s="665"/>
      <c r="C23" s="326">
        <f aca="true" t="shared" si="2" ref="C23:I23">SUM(C7:C22)</f>
        <v>166277428506.00003</v>
      </c>
      <c r="D23" s="327">
        <f t="shared" si="2"/>
        <v>0.9999999999999996</v>
      </c>
      <c r="E23" s="327">
        <f t="shared" si="2"/>
        <v>0.9999999999999998</v>
      </c>
      <c r="F23" s="309">
        <f t="shared" si="2"/>
        <v>253667078098.95</v>
      </c>
      <c r="G23" s="327">
        <f t="shared" si="2"/>
        <v>0.9999999999999999</v>
      </c>
      <c r="H23" s="327">
        <f t="shared" si="2"/>
        <v>0.9999999999999999</v>
      </c>
      <c r="I23" s="341">
        <f t="shared" si="2"/>
        <v>136</v>
      </c>
      <c r="J23" s="323">
        <v>14</v>
      </c>
      <c r="M23" s="91"/>
    </row>
    <row r="24" spans="1:13" ht="12.75">
      <c r="A24" s="86"/>
      <c r="B24" s="86"/>
      <c r="C24" s="102"/>
      <c r="D24" s="103"/>
      <c r="E24" s="103"/>
      <c r="F24" s="325"/>
      <c r="G24" s="103"/>
      <c r="H24" s="103"/>
      <c r="I24" s="86"/>
      <c r="J24" s="86"/>
      <c r="M24" s="91"/>
    </row>
    <row r="25" spans="1:13" s="64" customFormat="1" ht="14.25" customHeight="1" thickBot="1">
      <c r="A25" s="86"/>
      <c r="B25" s="86"/>
      <c r="C25" s="102"/>
      <c r="D25" s="103"/>
      <c r="E25" s="103"/>
      <c r="F25" s="103"/>
      <c r="G25" s="103"/>
      <c r="H25" s="103"/>
      <c r="I25" s="86"/>
      <c r="J25" s="86"/>
      <c r="M25" s="104"/>
    </row>
    <row r="26" spans="1:13" s="64" customFormat="1" ht="16.5" thickBot="1">
      <c r="A26" s="623" t="s">
        <v>1091</v>
      </c>
      <c r="B26" s="624"/>
      <c r="C26" s="624"/>
      <c r="D26" s="624"/>
      <c r="E26" s="624"/>
      <c r="F26" s="624"/>
      <c r="G26" s="625"/>
      <c r="H26" s="287"/>
      <c r="I26" s="88"/>
      <c r="J26" s="88"/>
      <c r="M26" s="104"/>
    </row>
    <row r="27" spans="1:13" s="64" customFormat="1" ht="13.5" thickBot="1">
      <c r="A27" s="86"/>
      <c r="B27" s="86"/>
      <c r="C27" s="86"/>
      <c r="D27" s="86"/>
      <c r="E27" s="86"/>
      <c r="F27" s="86"/>
      <c r="G27" s="86"/>
      <c r="H27" s="86"/>
      <c r="I27" s="88"/>
      <c r="J27" s="88"/>
      <c r="M27" s="104"/>
    </row>
    <row r="28" spans="1:13" s="64" customFormat="1" ht="15.75" customHeight="1">
      <c r="A28" s="655" t="s">
        <v>1027</v>
      </c>
      <c r="B28" s="657" t="s">
        <v>1028</v>
      </c>
      <c r="C28" s="657"/>
      <c r="D28" s="659" t="s">
        <v>1085</v>
      </c>
      <c r="E28" s="659"/>
      <c r="F28" s="659" t="s">
        <v>1090</v>
      </c>
      <c r="G28" s="660"/>
      <c r="H28" s="86"/>
      <c r="I28" s="88"/>
      <c r="J28" s="88"/>
      <c r="M28" s="104"/>
    </row>
    <row r="29" spans="1:10" ht="45" customHeight="1" thickBot="1">
      <c r="A29" s="656"/>
      <c r="B29" s="658"/>
      <c r="C29" s="658"/>
      <c r="D29" s="286" t="s">
        <v>1087</v>
      </c>
      <c r="E29" s="286" t="s">
        <v>1029</v>
      </c>
      <c r="F29" s="286" t="s">
        <v>1093</v>
      </c>
      <c r="G29" s="304" t="s">
        <v>1029</v>
      </c>
      <c r="H29" s="300"/>
      <c r="I29" s="86"/>
      <c r="J29" s="86"/>
    </row>
    <row r="30" spans="1:10" ht="12.75">
      <c r="A30" s="295">
        <v>20</v>
      </c>
      <c r="B30" s="672" t="s">
        <v>1025</v>
      </c>
      <c r="C30" s="673"/>
      <c r="D30" s="89">
        <f>'POAI 2015 DICIEMBRE 2015'!H6</f>
        <v>16553553503</v>
      </c>
      <c r="E30" s="301">
        <f>D30/$D$36</f>
        <v>0.09955382189713546</v>
      </c>
      <c r="F30" s="303">
        <f>'POAI 2015 DICIEMBRE 2015'!J6</f>
        <v>30899553995.340004</v>
      </c>
      <c r="G30" s="305">
        <f>F30/$F$36</f>
        <v>0.1215071909084635</v>
      </c>
      <c r="H30" s="288"/>
      <c r="I30" s="87"/>
      <c r="J30" s="87"/>
    </row>
    <row r="31" spans="1:10" ht="25.5">
      <c r="A31" s="306" t="s">
        <v>1026</v>
      </c>
      <c r="B31" s="662" t="s">
        <v>1030</v>
      </c>
      <c r="C31" s="663"/>
      <c r="D31" s="89">
        <v>33303283349.2</v>
      </c>
      <c r="E31" s="301">
        <f>D31/$D$36</f>
        <v>0.20028745722392668</v>
      </c>
      <c r="F31" s="303">
        <v>97814609058.26001</v>
      </c>
      <c r="G31" s="305">
        <f>F31/$F$36</f>
        <v>0.3846391562244277</v>
      </c>
      <c r="H31" s="288"/>
      <c r="I31" s="87"/>
      <c r="J31" s="87"/>
    </row>
    <row r="32" spans="1:10" ht="12.75">
      <c r="A32" s="296"/>
      <c r="B32" s="662" t="s">
        <v>1031</v>
      </c>
      <c r="C32" s="663"/>
      <c r="D32" s="89">
        <f>SUM(D33:D35)</f>
        <v>116420591653.8</v>
      </c>
      <c r="E32" s="301">
        <f>D32/D36</f>
        <v>0.7001587208789379</v>
      </c>
      <c r="F32" s="303">
        <f>SUM(F33:F35)</f>
        <v>125588103045.34999</v>
      </c>
      <c r="G32" s="305">
        <f>F32/$F$36</f>
        <v>0.4938536528671088</v>
      </c>
      <c r="H32" s="288"/>
      <c r="I32" s="87"/>
      <c r="J32" s="87"/>
    </row>
    <row r="33" spans="1:10" ht="12.75">
      <c r="A33" s="296" t="s">
        <v>1032</v>
      </c>
      <c r="B33" s="666" t="s">
        <v>1034</v>
      </c>
      <c r="C33" s="667"/>
      <c r="D33" s="85">
        <f>'POAI 2015 DICIEMBRE 2015'!U7</f>
        <v>99029519605.8</v>
      </c>
      <c r="E33" s="302">
        <f>D33/$D$32</f>
        <v>0.8506185907410964</v>
      </c>
      <c r="F33" s="290">
        <f>'POAI 2015 DICIEMBRE 2015'!W7</f>
        <v>105776365778.84</v>
      </c>
      <c r="G33" s="307">
        <f>F33/$F$32</f>
        <v>0.8422482959285088</v>
      </c>
      <c r="H33" s="289"/>
      <c r="I33" s="87"/>
      <c r="J33" s="87"/>
    </row>
    <row r="34" spans="1:10" ht="12.75">
      <c r="A34" s="296">
        <v>27</v>
      </c>
      <c r="B34" s="666" t="s">
        <v>1035</v>
      </c>
      <c r="C34" s="667"/>
      <c r="D34" s="85">
        <f>'POAI 2015 DICIEMBRE 2015'!U294</f>
        <v>1000000000</v>
      </c>
      <c r="E34" s="302">
        <f>D34/$D$32</f>
        <v>0.008589545765011234</v>
      </c>
      <c r="F34" s="290">
        <f>'POAI 2015 DICIEMBRE 2015'!W294</f>
        <v>938786647</v>
      </c>
      <c r="G34" s="307">
        <f>F34/$F$32</f>
        <v>0.007475124030347072</v>
      </c>
      <c r="H34" s="289"/>
      <c r="I34" s="87"/>
      <c r="J34" s="87"/>
    </row>
    <row r="35" spans="1:10" ht="13.5" thickBot="1">
      <c r="A35" s="298" t="s">
        <v>1033</v>
      </c>
      <c r="B35" s="668" t="s">
        <v>1036</v>
      </c>
      <c r="C35" s="669"/>
      <c r="D35" s="90">
        <f>'POAI 2015 DICIEMBRE 2015'!U507</f>
        <v>16391072048</v>
      </c>
      <c r="E35" s="302">
        <f>D35/$D$32</f>
        <v>0.14079186349389242</v>
      </c>
      <c r="F35" s="293">
        <f>'POAI 2015 DICIEMBRE 2015'!W507</f>
        <v>18872950619.51</v>
      </c>
      <c r="G35" s="308">
        <f>F35/$F$32</f>
        <v>0.15027658004114416</v>
      </c>
      <c r="H35" s="289"/>
      <c r="I35" s="87"/>
      <c r="J35" s="87"/>
    </row>
    <row r="36" spans="1:10" ht="13.5" thickBot="1">
      <c r="A36" s="665" t="s">
        <v>1024</v>
      </c>
      <c r="B36" s="665"/>
      <c r="C36" s="665"/>
      <c r="D36" s="309">
        <f>D30+D31+D32</f>
        <v>166277428506</v>
      </c>
      <c r="E36" s="315">
        <f>SUM(E30:E32)</f>
        <v>1</v>
      </c>
      <c r="F36" s="309">
        <f>SUM(F30:F32)</f>
        <v>254302266098.95</v>
      </c>
      <c r="G36" s="327">
        <f>SUM(G30:G32)</f>
        <v>1</v>
      </c>
      <c r="H36" s="103"/>
      <c r="I36" s="87"/>
      <c r="J36" s="87"/>
    </row>
    <row r="37" spans="9:10" ht="12.75">
      <c r="I37" s="21"/>
      <c r="J37" s="21"/>
    </row>
    <row r="38" spans="1:10" ht="15">
      <c r="A38" s="664"/>
      <c r="B38" s="664"/>
      <c r="C38" s="664"/>
      <c r="D38" s="664"/>
      <c r="E38" s="664"/>
      <c r="F38" s="664"/>
      <c r="G38" s="664"/>
      <c r="I38" s="21"/>
      <c r="J38" s="21"/>
    </row>
    <row r="39" spans="9:10" ht="12.75">
      <c r="I39" s="21"/>
      <c r="J39" s="21"/>
    </row>
    <row r="40" spans="9:10" ht="12.75">
      <c r="I40" s="21"/>
      <c r="J40" s="21"/>
    </row>
    <row r="41" spans="2:10" ht="12.75">
      <c r="B41" s="310"/>
      <c r="C41" s="311"/>
      <c r="D41" s="312"/>
      <c r="E41" s="313"/>
      <c r="F41" s="313"/>
      <c r="G41" s="313"/>
      <c r="H41" s="313"/>
      <c r="I41" s="21"/>
      <c r="J41" s="21"/>
    </row>
    <row r="42" spans="1:10" ht="12.75">
      <c r="A42" s="347"/>
      <c r="B42" s="348"/>
      <c r="C42" s="300"/>
      <c r="D42" s="300"/>
      <c r="E42" s="314"/>
      <c r="F42" s="314"/>
      <c r="G42" s="314"/>
      <c r="H42" s="314"/>
      <c r="I42" s="21"/>
      <c r="J42" s="21"/>
    </row>
    <row r="43" spans="1:10" ht="12.75">
      <c r="A43" s="87"/>
      <c r="B43" s="349"/>
      <c r="C43" s="350"/>
      <c r="D43" s="351"/>
      <c r="E43" s="314"/>
      <c r="F43" s="314"/>
      <c r="G43" s="314"/>
      <c r="H43" s="314"/>
      <c r="I43" s="21"/>
      <c r="J43" s="21"/>
    </row>
    <row r="44" spans="1:10" ht="12.75">
      <c r="A44" s="87"/>
      <c r="B44" s="352"/>
      <c r="C44" s="350"/>
      <c r="D44" s="351"/>
      <c r="E44" s="314"/>
      <c r="F44" s="314"/>
      <c r="G44" s="314"/>
      <c r="H44" s="314"/>
      <c r="I44" s="21"/>
      <c r="J44" s="21"/>
    </row>
    <row r="45" spans="1:10" ht="12.75">
      <c r="A45" s="87"/>
      <c r="B45" s="64"/>
      <c r="C45" s="353"/>
      <c r="D45" s="344"/>
      <c r="I45" s="21">
        <v>2</v>
      </c>
      <c r="J45" s="21"/>
    </row>
    <row r="46" spans="9:10" ht="12.75">
      <c r="I46" s="21">
        <v>1</v>
      </c>
      <c r="J46" s="21"/>
    </row>
  </sheetData>
  <sheetProtection/>
  <mergeCells count="26">
    <mergeCell ref="A4:I4"/>
    <mergeCell ref="E7:E9"/>
    <mergeCell ref="E10:E20"/>
    <mergeCell ref="A23:B23"/>
    <mergeCell ref="F5:H5"/>
    <mergeCell ref="B30:C30"/>
    <mergeCell ref="A5:A6"/>
    <mergeCell ref="C5:E5"/>
    <mergeCell ref="B32:C32"/>
    <mergeCell ref="A38:G38"/>
    <mergeCell ref="A26:G26"/>
    <mergeCell ref="A36:C36"/>
    <mergeCell ref="B33:C33"/>
    <mergeCell ref="B34:C34"/>
    <mergeCell ref="B35:C35"/>
    <mergeCell ref="B31:C31"/>
    <mergeCell ref="A3:J3"/>
    <mergeCell ref="J5:J6"/>
    <mergeCell ref="I5:I6"/>
    <mergeCell ref="H7:H9"/>
    <mergeCell ref="H10:H20"/>
    <mergeCell ref="A28:A29"/>
    <mergeCell ref="B28:C29"/>
    <mergeCell ref="D28:E28"/>
    <mergeCell ref="F28:G28"/>
    <mergeCell ref="B5:B6"/>
  </mergeCells>
  <printOptions/>
  <pageMargins left="0.7" right="0.7" top="0.75" bottom="0.75" header="0.3" footer="0.3"/>
  <pageSetup horizontalDpi="600" verticalDpi="600" orientation="portrait" paperSize="9" r:id="rId4"/>
  <ignoredErrors>
    <ignoredError sqref="E32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SYepez</dc:creator>
  <cp:keywords/>
  <dc:description/>
  <cp:lastModifiedBy>AUXPLANEACION03</cp:lastModifiedBy>
  <cp:lastPrinted>2014-10-13T22:10:45Z</cp:lastPrinted>
  <dcterms:created xsi:type="dcterms:W3CDTF">2012-08-03T14:10:28Z</dcterms:created>
  <dcterms:modified xsi:type="dcterms:W3CDTF">2016-10-27T13:42:32Z</dcterms:modified>
  <cp:category/>
  <cp:version/>
  <cp:contentType/>
  <cp:contentStatus/>
</cp:coreProperties>
</file>