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obernacion 2023\Tansición de Gobierno\Informes a publicar\"/>
    </mc:Choice>
  </mc:AlternateContent>
  <bookViews>
    <workbookView xWindow="0" yWindow="0" windowWidth="14565" windowHeight="9000"/>
  </bookViews>
  <sheets>
    <sheet name="QUINDIO" sheetId="3" r:id="rId1"/>
  </sheets>
  <definedNames>
    <definedName name="_xlnm._FilterDatabase" localSheetId="0" hidden="1">QUINDIO!$B$4:$I$156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3" l="1"/>
  <c r="H78" i="3"/>
  <c r="D79" i="3"/>
  <c r="G78" i="3"/>
  <c r="E78" i="3"/>
  <c r="F78" i="3"/>
  <c r="D78" i="3"/>
  <c r="D77" i="3"/>
  <c r="D81" i="3"/>
  <c r="G81" i="3"/>
  <c r="F81" i="3"/>
  <c r="E81" i="3"/>
  <c r="D50" i="3"/>
  <c r="D49" i="3"/>
  <c r="D48" i="3"/>
  <c r="D47" i="3"/>
  <c r="D46" i="3"/>
  <c r="E50" i="3"/>
  <c r="E49" i="3"/>
  <c r="E48" i="3"/>
  <c r="E47" i="3"/>
  <c r="E46" i="3"/>
  <c r="F50" i="3"/>
  <c r="F49" i="3"/>
  <c r="F48" i="3"/>
  <c r="F47" i="3"/>
  <c r="F46" i="3"/>
  <c r="G50" i="3"/>
  <c r="G49" i="3"/>
  <c r="G48" i="3"/>
  <c r="G46" i="3"/>
  <c r="G151" i="3" l="1"/>
  <c r="G139" i="3"/>
  <c r="G129" i="3"/>
  <c r="D129" i="3"/>
  <c r="G133" i="3"/>
  <c r="G128" i="3"/>
  <c r="G141" i="3"/>
  <c r="G113" i="3"/>
  <c r="G110" i="3"/>
  <c r="G140" i="3"/>
  <c r="G109" i="3"/>
</calcChain>
</file>

<file path=xl/sharedStrings.xml><?xml version="1.0" encoding="utf-8"?>
<sst xmlns="http://schemas.openxmlformats.org/spreadsheetml/2006/main" count="653" uniqueCount="226">
  <si>
    <t>INDICADOR</t>
  </si>
  <si>
    <t>Porcentaje de incidencia de Pobreza Extrema</t>
  </si>
  <si>
    <t>Porcentaje de incidencia de la Pobreza</t>
  </si>
  <si>
    <t xml:space="preserve">IPM rural </t>
  </si>
  <si>
    <t>FUENTE</t>
  </si>
  <si>
    <t xml:space="preserve">Porcentaje de empresas del sector primario </t>
  </si>
  <si>
    <t xml:space="preserve">Porcentaje de disminución del área cultivada de café  </t>
  </si>
  <si>
    <t>Producción de alimentos Toneladas al año de producción agrícola</t>
  </si>
  <si>
    <t xml:space="preserve">Tasa de morbilidad materna extrema </t>
  </si>
  <si>
    <t>Tasa de Mortalidad Perinatal</t>
  </si>
  <si>
    <t>Tasa de Mortalidad Fetal</t>
  </si>
  <si>
    <t>Tasa de Mortalidad Infantil (menores de 1 año)</t>
  </si>
  <si>
    <t>Tasa de Mortalidad en la Niñez (menores de 5 años)</t>
  </si>
  <si>
    <t>Porcentaje de nacidos vivos con cuatro o más consultas de control prenatal</t>
  </si>
  <si>
    <t>Porcentaje de nacidos vivos con bajo peso al nacer</t>
  </si>
  <si>
    <t>Tasa de Mortalidad por ERA en menores de 5 años</t>
  </si>
  <si>
    <t>Tasa de Mortalidad por EDA en menores de 5 años</t>
  </si>
  <si>
    <t>Prevalencia VIH/SIDA en menores de 18 años</t>
  </si>
  <si>
    <t>Número de casos de Enfermedades Trasmitidas por Alimentos ETA</t>
  </si>
  <si>
    <t>Tasa de incidencia de Sífilis Congénita</t>
  </si>
  <si>
    <t>Tasa de morbilidad por EDA</t>
  </si>
  <si>
    <t xml:space="preserve">Porcentaje de gestantes entre 18 a 28 años diagnosticadas con VIH/SIDA </t>
  </si>
  <si>
    <t>Número de jóvenes (18-28 años) con VIH</t>
  </si>
  <si>
    <t xml:space="preserve">Tasa de mortalidad de pacientes con VIH/SIDA </t>
  </si>
  <si>
    <t>Tasa de suicidio</t>
  </si>
  <si>
    <t>Número de casos de lesiones en accidentes de tránsito</t>
  </si>
  <si>
    <t>Tasa de muertes en accidentes de tránsito</t>
  </si>
  <si>
    <t xml:space="preserve">Porcentaje de adolescentes embarazadas </t>
  </si>
  <si>
    <t xml:space="preserve">Porcentaje de mujeres adolescentes que usan métodos anticonceptivos modernos </t>
  </si>
  <si>
    <t xml:space="preserve">Tasa de fecundidad especifica (10-17 años) </t>
  </si>
  <si>
    <t>Número de municipios con asistencia técnica en salud / Total municipios del departamento del Quindío</t>
  </si>
  <si>
    <t xml:space="preserve">Número de visitas en acciones de IVC a la Red Prestadora de Servicios de Salud Pública / Total de IPS del departamento del Quindío </t>
  </si>
  <si>
    <t xml:space="preserve">Porcentaje de coberturas útiles de vacunación para Rabia en animales </t>
  </si>
  <si>
    <t>Tasa de cobertura neta en educación primaria</t>
  </si>
  <si>
    <t xml:space="preserve">Porcentaje de ingreso a educación superior de la población urbana y la población rural </t>
  </si>
  <si>
    <t xml:space="preserve">Tasa de vinculación en el mercado laboral de los recién graduados en el nivel de formación universitaria </t>
  </si>
  <si>
    <t xml:space="preserve">Tasa de vinculación de los recién graduados en el nivel de formación técnica </t>
  </si>
  <si>
    <t xml:space="preserve">Salario promedio pagado a los universitarios </t>
  </si>
  <si>
    <t xml:space="preserve">Número de programas acreditados con alta calidad </t>
  </si>
  <si>
    <t>Porcentaje de matriculados de primer curso (principiantes)  para los niveles de especialización, maestría y doctorado</t>
  </si>
  <si>
    <t>Porcentaje de mujeres agredidas según diferentes tipos de violencia física</t>
  </si>
  <si>
    <t>Porcentaje de mujeres abusadas sexualmente o forzadas a tener relaciones sexuales</t>
  </si>
  <si>
    <t>Tasa de delitos sexuales</t>
  </si>
  <si>
    <t>Porcentaje de cobertura del servicio de y alcantarillado en la zona rural</t>
  </si>
  <si>
    <t>Porcentaje total de contaminación hídrica generada por aguas residuales (contaminación por residuos industriales y domésticos respectivamente)</t>
  </si>
  <si>
    <t>Porcentaje de aguas servidas urbanas tratadas</t>
  </si>
  <si>
    <t>Toneladas de carga de químico (DQODBO5) encontrados en el rio La Vieja</t>
  </si>
  <si>
    <t>Porcentaje del territorio del departamento con títulos mineros</t>
  </si>
  <si>
    <t>Porcentaje de población que carece del servicio de energía eléctrica en la zona rural</t>
  </si>
  <si>
    <t>Porcentaje de microempresas que cancelaron su matricula mercantil en los primeros tres años de funcionamiento</t>
  </si>
  <si>
    <t>Número de empresas canceladas</t>
  </si>
  <si>
    <t>Tasa de desempleo Armenia</t>
  </si>
  <si>
    <t>Tasa de desempleo Quindío</t>
  </si>
  <si>
    <t xml:space="preserve">Variación anual del valor agregado de la industria manufacturera </t>
  </si>
  <si>
    <t>Toneladas de residuos dispuestos en rellenos sanitarios</t>
  </si>
  <si>
    <t>Porcentaje de aumento en la producción de residuos en el departamento</t>
  </si>
  <si>
    <t>Número de toneladas de residuos peligrosos sólidos/semisólidos (los mayores contaminantes son los hospitalarios)</t>
  </si>
  <si>
    <t>Número de toneladas de residuos peligrosos líquidos (% de pequeños, medianos y grandes respectivamente)</t>
  </si>
  <si>
    <t xml:space="preserve">Número de incendios forestales </t>
  </si>
  <si>
    <t>Tasa de mortalidad específica (por eventos naturales)</t>
  </si>
  <si>
    <t>Nivel de afectación por amenazas naturales (sismos y erupción volcánica)</t>
  </si>
  <si>
    <t>Índice de apoyo en la formulación de Planes Escolares de Gestión del Riesgo (PGERD)</t>
  </si>
  <si>
    <t>Número de estudios de riesgo y análisis de vulnerabilidad en los municipios</t>
  </si>
  <si>
    <t>Índice de avance en programas, campañas o iniciativas encaminadas a la educación resiliente</t>
  </si>
  <si>
    <t>Porcentaje de suelo sobreutilizado en el departamento (Porcentaje de sobreutilización severa en Pijao, Salento y Calarcá)</t>
  </si>
  <si>
    <t>Proporción de hectáreas con potencial agroecológico desaprovechado.</t>
  </si>
  <si>
    <t>Hectáreas con procesos de restauración</t>
  </si>
  <si>
    <t>Porcentaje de predios con Plan de Manejo Ambiental vigente</t>
  </si>
  <si>
    <t>Porcentaje de área con ecosistemas transformados</t>
  </si>
  <si>
    <t>Porcentaje del suelo transformado dedicado a pastos</t>
  </si>
  <si>
    <t>Magnitud del total del Departamento con erosión (Se toma maginitud de la erosión)</t>
  </si>
  <si>
    <t xml:space="preserve">Porcentaje de hectáreas del departamento con urgencia de conservación </t>
  </si>
  <si>
    <t>Porcentaje de área de ecosistemas naturales</t>
  </si>
  <si>
    <t>Número de especies de flora y fauna en peligro</t>
  </si>
  <si>
    <t>Número de casos de lesiones personales</t>
  </si>
  <si>
    <t>Tasa de violencia interpersonal</t>
  </si>
  <si>
    <t>Tasa de homicidio</t>
  </si>
  <si>
    <t>Puntos porcentuales de disminución de la tasa de homicidio</t>
  </si>
  <si>
    <t>Número de homicidios</t>
  </si>
  <si>
    <t>Porcentaje de homicidios cometidos con arma de fuego</t>
  </si>
  <si>
    <t>Tasa de Violencia Intrafamiliar</t>
  </si>
  <si>
    <t>Número de casos de violencia contra adultos mayores</t>
  </si>
  <si>
    <t>Número de niños, niñas y adolescentes lesionados por pólvora</t>
  </si>
  <si>
    <t>Proporción de jóvenes en el Sistema de Responsabilidad Penal, que presenta un riesgo alto de reincidencia en las conductas delictivas</t>
  </si>
  <si>
    <t>Porcentaje de participación ciudadana en elección de Gobernador (Porcentaje de abstención)</t>
  </si>
  <si>
    <t>Porcentaje de desnutrición global en menores de 5 años</t>
  </si>
  <si>
    <t>Porcentaje de desnutrición cronica en menores de 18 años</t>
  </si>
  <si>
    <t xml:space="preserve">Porcentaje de participación del sector primario en el PIB departamental </t>
  </si>
  <si>
    <t>Porcentaje de participación del sector terciario en el PIB departamental</t>
  </si>
  <si>
    <t>Porcentaje de produccion de frutas frescas</t>
  </si>
  <si>
    <t>Porcentaje de produccion de verduras y hortalizas</t>
  </si>
  <si>
    <t>Porcentaje de produccion de tuberculos</t>
  </si>
  <si>
    <t>Porcentaje de produccion de cereales y granos</t>
  </si>
  <si>
    <t>Tasa de cobertura neta en educación media</t>
  </si>
  <si>
    <t xml:space="preserve">tasa de cobertura bruta en eduación media </t>
  </si>
  <si>
    <t>Tasa de deserción en educación básica secundaria</t>
  </si>
  <si>
    <t xml:space="preserve">Tasa de deserción en educación básica media </t>
  </si>
  <si>
    <t>Índice de Uso del Agua Rio Quindio</t>
  </si>
  <si>
    <t>Índice de Uso del Agua Quebrada Buenavista</t>
  </si>
  <si>
    <t>Índice de Uso del Agua Rio Roble</t>
  </si>
  <si>
    <t>% de municipios sin PTAR</t>
  </si>
  <si>
    <t>% de PTAR fuera de servicio</t>
  </si>
  <si>
    <t>% de PTAR operadno baja capacidad</t>
  </si>
  <si>
    <t>% de PTAR operando alta capacidad</t>
  </si>
  <si>
    <t>Tasa de subempleo subjetivo</t>
  </si>
  <si>
    <t>Tasa de subempleo objetivo</t>
  </si>
  <si>
    <t xml:space="preserve">M2 de espacio publico por habitante en Armenia </t>
  </si>
  <si>
    <t>Porcentaje de uso de bicicleta</t>
  </si>
  <si>
    <t>Porcentaje de uso de buses y busetas</t>
  </si>
  <si>
    <t>Porcentaje de uso de taxis y colectivos</t>
  </si>
  <si>
    <t>Porcentaje de uso de carro particular</t>
  </si>
  <si>
    <t>Proporción de empresarios que califican la seguridad del departamento como regular</t>
  </si>
  <si>
    <t>Proporción de empresarios que califican la seguridad del departamento como mala</t>
  </si>
  <si>
    <t>Numero de casos por armas de fuego</t>
  </si>
  <si>
    <t>Numero de casos por bolsas plasticas</t>
  </si>
  <si>
    <t>Numero de casos por combustible</t>
  </si>
  <si>
    <t>Numero de casos por arma blanca</t>
  </si>
  <si>
    <t>Numero de casos por cadena, soga</t>
  </si>
  <si>
    <t>Numero de casos por armas contundente</t>
  </si>
  <si>
    <t>Numero de casos por granada de mano</t>
  </si>
  <si>
    <t>Número de personas en el departamento en condición de víctima, Afro</t>
  </si>
  <si>
    <t>Número de personas en el departamento en condición de víctima, Raizal</t>
  </si>
  <si>
    <t>Número de personas en el departamento en condición de víctima, Palenquero</t>
  </si>
  <si>
    <t>Número de personas en el departamento en condición de víctima, Gitano</t>
  </si>
  <si>
    <t>Número de personas en el departamento en condición de víctima, Total</t>
  </si>
  <si>
    <t>Número de personas en el departamento en condición de víctima, Indigena</t>
  </si>
  <si>
    <t>Tasa de homicidio según municipio, Salento</t>
  </si>
  <si>
    <t>Tasa de homicidio según municipio, Genova</t>
  </si>
  <si>
    <t>Tasa de homicidio según municipio, Quimbaya</t>
  </si>
  <si>
    <t>Tasa de homicidio según municipio, Pijao</t>
  </si>
  <si>
    <t>Tasa de homicidio según municipio, Montengro</t>
  </si>
  <si>
    <t>Número de casos de hurto de automotores</t>
  </si>
  <si>
    <t>Número de casos de hurto de motocicletas</t>
  </si>
  <si>
    <t>Número de casos de violencia contra la pareja</t>
  </si>
  <si>
    <t>Número de casos de violencia contra niños, niñas y adolescentes</t>
  </si>
  <si>
    <t>particpacion del area (Hs) sembrada de café</t>
  </si>
  <si>
    <t>particpacion del area (Hs) sembrada de citricos</t>
  </si>
  <si>
    <t>particpacion del area (Hs) sembrada de platano</t>
  </si>
  <si>
    <t>particpacion del area (Hs) sembrada de banano</t>
  </si>
  <si>
    <t>particpacion del area (Hs) sembrada de aguacate</t>
  </si>
  <si>
    <t>DANE</t>
  </si>
  <si>
    <t>EVAS</t>
  </si>
  <si>
    <t>CRQ</t>
  </si>
  <si>
    <t>EDEQ</t>
  </si>
  <si>
    <t>DNP</t>
  </si>
  <si>
    <t>UARIV</t>
  </si>
  <si>
    <t>Número de matrículas realizadas entre 2012 y 2017</t>
  </si>
  <si>
    <t>Número de casos de hurto a personas</t>
  </si>
  <si>
    <t>Número de casos de hurto a comercio</t>
  </si>
  <si>
    <t>Número de casos de hurto a residencias</t>
  </si>
  <si>
    <t>Variación anual del área cultivada de café</t>
  </si>
  <si>
    <t>Variación porcentual anual de la actividad económica Agricultura, ganadería, caza, silvicultura y pesca</t>
  </si>
  <si>
    <t xml:space="preserve">Tasa de cobertura neta en educación secundaria departamento del Quindío </t>
  </si>
  <si>
    <t>S. SALUD</t>
  </si>
  <si>
    <t>CAMARA DE COMERCIO</t>
  </si>
  <si>
    <t>CAMARA DE COMERCIO - INFORME ESTADISTICO EMPRESARIAL DEL QUINDÍO</t>
  </si>
  <si>
    <t>S SALUD</t>
  </si>
  <si>
    <t>S.SALUD</t>
  </si>
  <si>
    <t>S. SALUD - SISPRO</t>
  </si>
  <si>
    <t>FORENSIS</t>
  </si>
  <si>
    <t>S. SALUD PLAN DECENAL SALUD PUBLICA</t>
  </si>
  <si>
    <t>S. EDUCACION</t>
  </si>
  <si>
    <t>MINISTERIO EDUCACION</t>
  </si>
  <si>
    <t>OBSERVATORIO LABORAL PARA LA EDUCACIÓN - MINISTERIO DE EDUCACION</t>
  </si>
  <si>
    <t>SNIES - MINISTERIO DE EDUCACIÓN</t>
  </si>
  <si>
    <t>POT ARMENIA</t>
  </si>
  <si>
    <t>CRQ - MINISTERIO DE VIVIENDA</t>
  </si>
  <si>
    <t>UDEGERD</t>
  </si>
  <si>
    <t>CAMARA DE COMERCIO - ESTUDIO PERCEPCION DE SEGURIDAD</t>
  </si>
  <si>
    <t>POLICIA</t>
  </si>
  <si>
    <t>S. INTERIOR</t>
  </si>
  <si>
    <t>POLICIA - REVISTA CRIMINALIDAD</t>
  </si>
  <si>
    <t>Participación en pesos constantes de "hoteles, restaurantes, bares y similares" en el PIB departamental (GRÁFICO) miles de millones de psos</t>
  </si>
  <si>
    <t>SUPERINTENDENCIA</t>
  </si>
  <si>
    <t>Alta Caida Ceniza</t>
  </si>
  <si>
    <t>SIVIGILA</t>
  </si>
  <si>
    <t>RUAF</t>
  </si>
  <si>
    <t>SALUD MATERNA</t>
  </si>
  <si>
    <t>SALUD Y VIGILANCIA</t>
  </si>
  <si>
    <t>S. SALUD - SIVIGILA</t>
  </si>
  <si>
    <t>MINISTERIO DE EDUCACIÓN</t>
  </si>
  <si>
    <t>1,5 -2 SMMLV</t>
  </si>
  <si>
    <t>S SALUD SIVIGILA</t>
  </si>
  <si>
    <t>9,4</t>
  </si>
  <si>
    <t>14,8</t>
  </si>
  <si>
    <t>1-1,5  SMMLV</t>
  </si>
  <si>
    <t xml:space="preserve">DANE </t>
  </si>
  <si>
    <t>OBSERVACIONES</t>
  </si>
  <si>
    <t>OBJETIVOS DE DESARROLLO SOSTENIBLE ODS</t>
  </si>
  <si>
    <t>Fuente Jefatura de Ordenamiento Territorial - Observatorio Económico</t>
  </si>
  <si>
    <t>Porcentaje de uso a pie</t>
  </si>
  <si>
    <t>Tasa de morbilidad por IRA</t>
  </si>
  <si>
    <t xml:space="preserve">No se presento amenazas </t>
  </si>
  <si>
    <t>INFRAESTRUCTURA</t>
  </si>
  <si>
    <t>AGRICULTURA</t>
  </si>
  <si>
    <t>SALUD vspquindio</t>
  </si>
  <si>
    <t xml:space="preserve">Observatorio Quindío </t>
  </si>
  <si>
    <t xml:space="preserve">Registraduria </t>
  </si>
  <si>
    <t>Observatorio Quindío - no se volvio a calcular por parte del DANE</t>
  </si>
  <si>
    <t>2023*</t>
  </si>
  <si>
    <t xml:space="preserve">Ceniza por Nevado del Ruiz en Filandia y Quimbaya </t>
  </si>
  <si>
    <t>Reporte Secretaría del Interior S.I.20.145.01-01230 del 24 de octubre 2023</t>
  </si>
  <si>
    <t>Reporte Secretaría de Agricultura S.A.D.R.A.90.145.01-00831 del 20 de octubre 2023</t>
  </si>
  <si>
    <t>Reporte Camara de Comercio - Correo electronico 23 octubre de 2023</t>
  </si>
  <si>
    <t>Reporte Secretaría de Infraestructura  26 de octubre 2023</t>
  </si>
  <si>
    <t>Reporte Secretaría de Infraestructura  26 de octubre 2024</t>
  </si>
  <si>
    <t>Reporte Secretaría de Infraestructura  26 de octubre 2025</t>
  </si>
  <si>
    <t>Reporte Secretaría de Infraestructura  26 de octubre 2026</t>
  </si>
  <si>
    <t>Reporte Correo Electronico DEQUI COMAN - POLICIA QUINDIO 27 de octubre de 2023</t>
  </si>
  <si>
    <t>Reporte Secretaría de Educación SED.120.212.01.1739 del 30 de octubre 2023</t>
  </si>
  <si>
    <t>Tasa de cobertura neta del grado de transición</t>
  </si>
  <si>
    <t>Reporte por la Secretaría de Salud 2023165000762-3 Id: 4134 el 11 de noviembre de 2023</t>
  </si>
  <si>
    <t>2022 preliminar /  Reporte por la Secretaría de Salud 2023165000762-3 Id: 4134 el 11 de noviembre de 2023</t>
  </si>
  <si>
    <t>2022 https://vspquindio.com/#indicadoresSaludQ / Reporte por la Secretaría de Salud 2023165000762-3 Id: 4134 el 11 de noviembre de 2023</t>
  </si>
  <si>
    <t>Reporte CRQ - SRCA-160-55 SGA-150-54  Noviembre 09 de 2023</t>
  </si>
  <si>
    <t>Muy alto&gt; 100</t>
  </si>
  <si>
    <t>ND</t>
  </si>
  <si>
    <t xml:space="preserve">Reporte Secretaría de Agricultura S.A.D.R.A.90.145.01-00831 del 20 de octubre 2023 - 3 DMRI Y 1 DCBB </t>
  </si>
  <si>
    <t>Observatorio Quindío -  DANE</t>
  </si>
  <si>
    <t xml:space="preserve">  Observatorio Quindío- Forensis </t>
  </si>
  <si>
    <t>ANEXO  No 2</t>
  </si>
  <si>
    <t xml:space="preserve">2023*: Preliminar </t>
  </si>
  <si>
    <t xml:space="preserve">Observatorio Quindío  </t>
  </si>
  <si>
    <t xml:space="preserve">Porcentaje de variacion del área destinada para vivienda </t>
  </si>
  <si>
    <t xml:space="preserve">Porcentaje de crecimiento de las exportaciones </t>
  </si>
  <si>
    <t>Tasa de crecimiento del PIB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</si>
</sst>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165" fontId="3" fillId="2" borderId="0" xfId="0" applyNumberFormat="1" applyFont="1" applyFill="1" applyBorder="1" applyAlignment="1">
      <alignment vertical="center" wrapText="1"/>
    </xf>
    <xf numFmtId="10" fontId="0" fillId="0" borderId="0" xfId="0" applyNumberFormat="1"/>
    <xf numFmtId="17" fontId="0" fillId="0" borderId="0" xfId="0" applyNumberFormat="1"/>
    <xf numFmtId="165" fontId="3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0" fontId="9" fillId="0" borderId="2" xfId="0" applyNumberFormat="1" applyFont="1" applyFill="1" applyBorder="1" applyAlignment="1">
      <alignment horizontal="center"/>
    </xf>
    <xf numFmtId="9" fontId="10" fillId="0" borderId="1" xfId="3" applyFont="1" applyFill="1" applyBorder="1" applyAlignment="1">
      <alignment horizontal="center" wrapText="1"/>
    </xf>
    <xf numFmtId="9" fontId="10" fillId="0" borderId="2" xfId="3" applyFont="1" applyFill="1" applyBorder="1" applyAlignment="1">
      <alignment horizontal="center" wrapText="1"/>
    </xf>
    <xf numFmtId="10" fontId="9" fillId="0" borderId="2" xfId="3" applyNumberFormat="1" applyFont="1" applyFill="1" applyBorder="1" applyAlignment="1">
      <alignment horizontal="center"/>
    </xf>
    <xf numFmtId="10" fontId="10" fillId="0" borderId="1" xfId="3" applyNumberFormat="1" applyFont="1" applyFill="1" applyBorder="1" applyAlignment="1">
      <alignment horizontal="center" wrapText="1"/>
    </xf>
    <xf numFmtId="9" fontId="10" fillId="0" borderId="1" xfId="3" applyNumberFormat="1" applyFont="1" applyFill="1" applyBorder="1" applyAlignment="1">
      <alignment horizontal="center" wrapText="1"/>
    </xf>
    <xf numFmtId="10" fontId="10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wrapText="1"/>
    </xf>
    <xf numFmtId="9" fontId="9" fillId="0" borderId="2" xfId="0" applyNumberFormat="1" applyFont="1" applyFill="1" applyBorder="1" applyAlignment="1">
      <alignment horizontal="center"/>
    </xf>
    <xf numFmtId="9" fontId="9" fillId="0" borderId="1" xfId="3" applyFont="1" applyFill="1" applyBorder="1" applyAlignment="1">
      <alignment horizontal="center" wrapText="1"/>
    </xf>
    <xf numFmtId="164" fontId="9" fillId="0" borderId="1" xfId="3" applyNumberFormat="1" applyFont="1" applyFill="1" applyBorder="1" applyAlignment="1">
      <alignment horizontal="center" wrapText="1"/>
    </xf>
    <xf numFmtId="9" fontId="9" fillId="0" borderId="2" xfId="3" applyFont="1" applyFill="1" applyBorder="1" applyAlignment="1">
      <alignment horizontal="center" wrapText="1"/>
    </xf>
    <xf numFmtId="164" fontId="10" fillId="0" borderId="1" xfId="3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 applyAlignment="1">
      <alignment horizontal="center" wrapText="1"/>
    </xf>
    <xf numFmtId="9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167" fontId="9" fillId="0" borderId="2" xfId="4" applyNumberFormat="1" applyFont="1" applyFill="1" applyBorder="1" applyAlignment="1">
      <alignment horizontal="center"/>
    </xf>
    <xf numFmtId="167" fontId="10" fillId="0" borderId="1" xfId="4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/>
    </xf>
    <xf numFmtId="165" fontId="10" fillId="0" borderId="2" xfId="3" applyNumberFormat="1" applyFont="1" applyFill="1" applyBorder="1" applyAlignment="1">
      <alignment horizontal="center"/>
    </xf>
    <xf numFmtId="165" fontId="10" fillId="0" borderId="1" xfId="3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/>
    </xf>
    <xf numFmtId="9" fontId="9" fillId="0" borderId="2" xfId="3" applyFont="1" applyFill="1" applyBorder="1" applyAlignment="1">
      <alignment horizontal="center"/>
    </xf>
    <xf numFmtId="2" fontId="10" fillId="0" borderId="1" xfId="3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1" xfId="3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10" fillId="0" borderId="1" xfId="3" applyNumberFormat="1" applyFont="1" applyFill="1" applyBorder="1" applyAlignment="1">
      <alignment horizontal="center" wrapText="1"/>
    </xf>
    <xf numFmtId="9" fontId="9" fillId="0" borderId="1" xfId="3" applyFont="1" applyFill="1" applyBorder="1" applyAlignment="1">
      <alignment horizontal="center"/>
    </xf>
    <xf numFmtId="164" fontId="9" fillId="0" borderId="2" xfId="3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 wrapText="1"/>
    </xf>
    <xf numFmtId="1" fontId="10" fillId="0" borderId="2" xfId="3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wrapText="1"/>
    </xf>
    <xf numFmtId="165" fontId="10" fillId="0" borderId="2" xfId="3" applyNumberFormat="1" applyFont="1" applyFill="1" applyBorder="1" applyAlignment="1">
      <alignment horizontal="center" wrapText="1"/>
    </xf>
    <xf numFmtId="9" fontId="9" fillId="0" borderId="0" xfId="0" applyNumberFormat="1" applyFont="1" applyFill="1" applyBorder="1" applyAlignment="1">
      <alignment horizontal="center" wrapText="1"/>
    </xf>
    <xf numFmtId="9" fontId="9" fillId="0" borderId="2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/>
    </xf>
    <xf numFmtId="0" fontId="9" fillId="0" borderId="2" xfId="3" applyNumberFormat="1" applyFont="1" applyFill="1" applyBorder="1" applyAlignment="1">
      <alignment horizontal="center"/>
    </xf>
    <xf numFmtId="164" fontId="10" fillId="0" borderId="2" xfId="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43" fontId="10" fillId="0" borderId="1" xfId="4" applyNumberFormat="1" applyFont="1" applyFill="1" applyBorder="1" applyAlignment="1">
      <alignment horizontal="center" wrapText="1"/>
    </xf>
    <xf numFmtId="43" fontId="10" fillId="0" borderId="2" xfId="4" applyNumberFormat="1" applyFont="1" applyFill="1" applyBorder="1" applyAlignment="1">
      <alignment horizontal="center" wrapText="1"/>
    </xf>
    <xf numFmtId="10" fontId="9" fillId="0" borderId="1" xfId="3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1" xfId="3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7" fontId="9" fillId="0" borderId="1" xfId="4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3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9" fontId="9" fillId="0" borderId="1" xfId="3" applyFont="1" applyFill="1" applyBorder="1" applyAlignment="1">
      <alignment horizontal="center" vertical="center" wrapText="1"/>
    </xf>
    <xf numFmtId="9" fontId="9" fillId="0" borderId="2" xfId="3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9" fillId="0" borderId="2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/>
    </xf>
    <xf numFmtId="10" fontId="9" fillId="0" borderId="0" xfId="3" applyNumberFormat="1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165" fontId="8" fillId="0" borderId="1" xfId="0" applyNumberFormat="1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justify" wrapText="1"/>
    </xf>
    <xf numFmtId="2" fontId="7" fillId="0" borderId="1" xfId="0" applyNumberFormat="1" applyFont="1" applyFill="1" applyBorder="1" applyAlignment="1">
      <alignment horizontal="justify" wrapText="1"/>
    </xf>
    <xf numFmtId="9" fontId="7" fillId="0" borderId="1" xfId="0" applyNumberFormat="1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5">
    <cellStyle name="Millares" xfId="4" builtinId="3"/>
    <cellStyle name="Moneda 2" xfId="2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showGridLines="0" tabSelected="1" zoomScale="70" zoomScaleNormal="70" workbookViewId="0">
      <selection activeCell="B2" sqref="B2:I2"/>
    </sheetView>
  </sheetViews>
  <sheetFormatPr baseColWidth="10" defaultRowHeight="18.75" x14ac:dyDescent="0.3"/>
  <cols>
    <col min="1" max="1" width="4" customWidth="1"/>
    <col min="2" max="2" width="59.28515625" style="91" customWidth="1"/>
    <col min="3" max="3" width="30.85546875" style="94" customWidth="1"/>
    <col min="4" max="4" width="20.5703125" style="8" customWidth="1"/>
    <col min="5" max="5" width="19.28515625" style="8" customWidth="1"/>
    <col min="6" max="6" width="21" style="9" customWidth="1"/>
    <col min="7" max="7" width="20.7109375" style="9" customWidth="1"/>
    <col min="8" max="8" width="19.5703125" style="9" customWidth="1"/>
    <col min="9" max="9" width="68" style="106" customWidth="1"/>
  </cols>
  <sheetData>
    <row r="1" spans="2:9" x14ac:dyDescent="0.3">
      <c r="I1" s="105"/>
    </row>
    <row r="2" spans="2:9" ht="15.75" customHeight="1" x14ac:dyDescent="0.25">
      <c r="B2" s="113" t="s">
        <v>220</v>
      </c>
      <c r="C2" s="114"/>
      <c r="D2" s="114"/>
      <c r="E2" s="114"/>
      <c r="F2" s="114"/>
      <c r="G2" s="114"/>
      <c r="H2" s="114"/>
      <c r="I2" s="114"/>
    </row>
    <row r="3" spans="2:9" ht="15.75" customHeight="1" x14ac:dyDescent="0.25">
      <c r="B3" s="116" t="s">
        <v>188</v>
      </c>
      <c r="C3" s="117"/>
      <c r="D3" s="117"/>
      <c r="E3" s="117"/>
      <c r="F3" s="117"/>
      <c r="G3" s="117"/>
      <c r="H3" s="117"/>
      <c r="I3" s="117"/>
    </row>
    <row r="4" spans="2:9" s="90" customFormat="1" x14ac:dyDescent="0.25">
      <c r="B4" s="7" t="s">
        <v>0</v>
      </c>
      <c r="C4" s="7" t="s">
        <v>4</v>
      </c>
      <c r="D4" s="6">
        <v>2019</v>
      </c>
      <c r="E4" s="6">
        <v>2020</v>
      </c>
      <c r="F4" s="6">
        <v>2021</v>
      </c>
      <c r="G4" s="6">
        <v>2022</v>
      </c>
      <c r="H4" s="6" t="s">
        <v>199</v>
      </c>
      <c r="I4" s="7" t="s">
        <v>187</v>
      </c>
    </row>
    <row r="5" spans="2:9" s="1" customFormat="1" ht="47.25" customHeight="1" x14ac:dyDescent="0.3">
      <c r="B5" s="92" t="s">
        <v>67</v>
      </c>
      <c r="C5" s="95" t="s">
        <v>194</v>
      </c>
      <c r="D5" s="33" t="s">
        <v>216</v>
      </c>
      <c r="E5" s="10">
        <v>0.70650000000000002</v>
      </c>
      <c r="F5" s="10">
        <v>0.70650000000000002</v>
      </c>
      <c r="G5" s="11">
        <v>0.75</v>
      </c>
      <c r="H5" s="12" t="s">
        <v>216</v>
      </c>
      <c r="I5" s="106" t="s">
        <v>217</v>
      </c>
    </row>
    <row r="6" spans="2:9" s="1" customFormat="1" ht="50.25" customHeight="1" x14ac:dyDescent="0.3">
      <c r="B6" s="92" t="s">
        <v>49</v>
      </c>
      <c r="C6" s="95" t="s">
        <v>154</v>
      </c>
      <c r="D6" s="75">
        <v>0.39850000000000002</v>
      </c>
      <c r="E6" s="13">
        <v>0.35039999999999999</v>
      </c>
      <c r="F6" s="14">
        <v>0.30420000000000003</v>
      </c>
      <c r="G6" s="15">
        <v>0.47</v>
      </c>
      <c r="H6" s="16" t="s">
        <v>216</v>
      </c>
      <c r="I6" s="106" t="s">
        <v>203</v>
      </c>
    </row>
    <row r="7" spans="2:9" s="1" customFormat="1" ht="36" customHeight="1" x14ac:dyDescent="0.3">
      <c r="B7" s="92" t="s">
        <v>50</v>
      </c>
      <c r="C7" s="95" t="s">
        <v>154</v>
      </c>
      <c r="D7" s="76">
        <v>3528</v>
      </c>
      <c r="E7" s="17">
        <v>3081</v>
      </c>
      <c r="F7" s="18">
        <v>3296</v>
      </c>
      <c r="G7" s="18">
        <v>4220</v>
      </c>
      <c r="H7" s="19">
        <v>3572</v>
      </c>
      <c r="I7" s="106" t="s">
        <v>203</v>
      </c>
    </row>
    <row r="8" spans="2:9" s="1" customFormat="1" ht="45" customHeight="1" x14ac:dyDescent="0.3">
      <c r="B8" s="92" t="s">
        <v>111</v>
      </c>
      <c r="C8" s="95" t="s">
        <v>168</v>
      </c>
      <c r="D8" s="33" t="s">
        <v>216</v>
      </c>
      <c r="E8" s="20">
        <v>0.41</v>
      </c>
      <c r="F8" s="21">
        <v>0.2</v>
      </c>
      <c r="G8" s="22">
        <v>8.3000000000000004E-2</v>
      </c>
      <c r="H8" s="23" t="s">
        <v>216</v>
      </c>
      <c r="I8" s="106" t="s">
        <v>203</v>
      </c>
    </row>
    <row r="9" spans="2:9" s="1" customFormat="1" ht="43.5" customHeight="1" x14ac:dyDescent="0.3">
      <c r="B9" s="92" t="s">
        <v>112</v>
      </c>
      <c r="C9" s="95" t="s">
        <v>168</v>
      </c>
      <c r="D9" s="33" t="s">
        <v>216</v>
      </c>
      <c r="E9" s="20">
        <v>0.25</v>
      </c>
      <c r="F9" s="11">
        <v>0.52</v>
      </c>
      <c r="G9" s="24">
        <v>1.4999999999999999E-2</v>
      </c>
      <c r="H9" s="12" t="s">
        <v>216</v>
      </c>
      <c r="I9" s="106" t="s">
        <v>203</v>
      </c>
    </row>
    <row r="10" spans="2:9" s="1" customFormat="1" ht="44.25" customHeight="1" x14ac:dyDescent="0.3">
      <c r="B10" s="92" t="s">
        <v>5</v>
      </c>
      <c r="C10" s="95" t="s">
        <v>155</v>
      </c>
      <c r="D10" s="28">
        <v>1.7100000000000001E-2</v>
      </c>
      <c r="E10" s="10">
        <v>0.02</v>
      </c>
      <c r="F10" s="25">
        <v>1.89E-2</v>
      </c>
      <c r="G10" s="14">
        <v>1.9699999999999999E-2</v>
      </c>
      <c r="H10" s="16">
        <v>1.4999999999999999E-2</v>
      </c>
      <c r="I10" s="106" t="s">
        <v>203</v>
      </c>
    </row>
    <row r="11" spans="2:9" s="1" customFormat="1" ht="65.25" customHeight="1" x14ac:dyDescent="0.3">
      <c r="B11" s="92" t="s">
        <v>44</v>
      </c>
      <c r="C11" s="95" t="s">
        <v>142</v>
      </c>
      <c r="D11" s="26">
        <v>0.98</v>
      </c>
      <c r="E11" s="26">
        <v>0.99</v>
      </c>
      <c r="F11" s="27" t="s">
        <v>216</v>
      </c>
      <c r="G11" s="28">
        <v>0.98599999999999999</v>
      </c>
      <c r="H11" s="17" t="s">
        <v>216</v>
      </c>
      <c r="I11" s="106" t="s">
        <v>214</v>
      </c>
    </row>
    <row r="12" spans="2:9" s="1" customFormat="1" ht="33" customHeight="1" x14ac:dyDescent="0.3">
      <c r="B12" s="92" t="s">
        <v>45</v>
      </c>
      <c r="C12" s="95" t="s">
        <v>142</v>
      </c>
      <c r="D12" s="26">
        <v>0.12</v>
      </c>
      <c r="E12" s="26">
        <v>0.11</v>
      </c>
      <c r="F12" s="29">
        <v>0.11</v>
      </c>
      <c r="G12" s="28">
        <v>0.13750000000000001</v>
      </c>
      <c r="H12" s="17" t="s">
        <v>216</v>
      </c>
      <c r="I12" s="5" t="s">
        <v>214</v>
      </c>
    </row>
    <row r="13" spans="2:9" s="1" customFormat="1" ht="31.5" x14ac:dyDescent="0.3">
      <c r="B13" s="92" t="s">
        <v>46</v>
      </c>
      <c r="C13" s="95" t="s">
        <v>142</v>
      </c>
      <c r="D13" s="30" t="s">
        <v>216</v>
      </c>
      <c r="E13" s="30" t="s">
        <v>216</v>
      </c>
      <c r="F13" s="31" t="s">
        <v>216</v>
      </c>
      <c r="G13" s="32">
        <v>9900</v>
      </c>
      <c r="H13" s="17" t="s">
        <v>216</v>
      </c>
      <c r="I13" s="5" t="s">
        <v>214</v>
      </c>
    </row>
    <row r="14" spans="2:9" s="1" customFormat="1" ht="30.75" customHeight="1" x14ac:dyDescent="0.3">
      <c r="B14" s="92" t="s">
        <v>97</v>
      </c>
      <c r="C14" s="95" t="s">
        <v>142</v>
      </c>
      <c r="D14" s="33">
        <v>22.37</v>
      </c>
      <c r="E14" s="33">
        <v>22.24</v>
      </c>
      <c r="F14" s="34">
        <v>22.24</v>
      </c>
      <c r="G14" s="33">
        <v>23.55</v>
      </c>
      <c r="H14" s="17" t="s">
        <v>216</v>
      </c>
      <c r="I14" s="5" t="s">
        <v>214</v>
      </c>
    </row>
    <row r="15" spans="2:9" s="1" customFormat="1" ht="33.75" customHeight="1" x14ac:dyDescent="0.3">
      <c r="B15" s="92" t="s">
        <v>98</v>
      </c>
      <c r="C15" s="95" t="s">
        <v>142</v>
      </c>
      <c r="D15" s="33">
        <v>26.75</v>
      </c>
      <c r="E15" s="33">
        <v>26.77</v>
      </c>
      <c r="F15" s="34">
        <v>26.77</v>
      </c>
      <c r="G15" s="33">
        <v>26.86</v>
      </c>
      <c r="H15" s="17" t="s">
        <v>216</v>
      </c>
      <c r="I15" s="5" t="s">
        <v>214</v>
      </c>
    </row>
    <row r="16" spans="2:9" s="1" customFormat="1" ht="33.75" customHeight="1" x14ac:dyDescent="0.3">
      <c r="B16" s="92" t="s">
        <v>99</v>
      </c>
      <c r="C16" s="95" t="s">
        <v>142</v>
      </c>
      <c r="D16" s="33">
        <v>22.19</v>
      </c>
      <c r="E16" s="17">
        <v>588.48</v>
      </c>
      <c r="F16" s="34">
        <v>588.48</v>
      </c>
      <c r="G16" s="33" t="s">
        <v>215</v>
      </c>
      <c r="H16" s="17" t="s">
        <v>216</v>
      </c>
      <c r="I16" s="5" t="s">
        <v>214</v>
      </c>
    </row>
    <row r="17" spans="2:9" s="1" customFormat="1" ht="36" customHeight="1" x14ac:dyDescent="0.3">
      <c r="B17" s="92" t="s">
        <v>47</v>
      </c>
      <c r="C17" s="95" t="s">
        <v>142</v>
      </c>
      <c r="D17" s="77">
        <v>2.5999999999999999E-2</v>
      </c>
      <c r="E17" s="35">
        <v>2.5999999999999999E-2</v>
      </c>
      <c r="F17" s="36">
        <v>2.5999999999999999E-2</v>
      </c>
      <c r="G17" s="28">
        <v>1.1299999999999999E-2</v>
      </c>
      <c r="H17" s="17" t="s">
        <v>216</v>
      </c>
      <c r="I17" s="5" t="s">
        <v>214</v>
      </c>
    </row>
    <row r="18" spans="2:9" s="1" customFormat="1" ht="47.25" x14ac:dyDescent="0.3">
      <c r="B18" s="92" t="s">
        <v>56</v>
      </c>
      <c r="C18" s="95" t="s">
        <v>142</v>
      </c>
      <c r="D18" s="37" t="s">
        <v>216</v>
      </c>
      <c r="E18" s="37" t="s">
        <v>216</v>
      </c>
      <c r="F18" s="37" t="s">
        <v>216</v>
      </c>
      <c r="G18" s="37">
        <v>1143.5</v>
      </c>
      <c r="H18" s="17" t="s">
        <v>216</v>
      </c>
      <c r="I18" s="5" t="s">
        <v>214</v>
      </c>
    </row>
    <row r="19" spans="2:9" s="1" customFormat="1" ht="43.5" customHeight="1" x14ac:dyDescent="0.3">
      <c r="B19" s="92" t="s">
        <v>57</v>
      </c>
      <c r="C19" s="95" t="s">
        <v>142</v>
      </c>
      <c r="D19" s="37" t="s">
        <v>216</v>
      </c>
      <c r="E19" s="37" t="s">
        <v>216</v>
      </c>
      <c r="F19" s="37" t="s">
        <v>216</v>
      </c>
      <c r="G19" s="37">
        <v>439.8</v>
      </c>
      <c r="H19" s="17" t="s">
        <v>216</v>
      </c>
      <c r="I19" s="5" t="s">
        <v>214</v>
      </c>
    </row>
    <row r="20" spans="2:9" s="1" customFormat="1" ht="39.75" customHeight="1" x14ac:dyDescent="0.3">
      <c r="B20" s="92" t="s">
        <v>65</v>
      </c>
      <c r="C20" s="95" t="s">
        <v>142</v>
      </c>
      <c r="D20" s="33">
        <v>98</v>
      </c>
      <c r="E20" s="17">
        <v>118</v>
      </c>
      <c r="F20" s="34">
        <v>118</v>
      </c>
      <c r="G20" s="34">
        <v>118</v>
      </c>
      <c r="H20" s="17" t="s">
        <v>216</v>
      </c>
      <c r="I20" s="106" t="s">
        <v>196</v>
      </c>
    </row>
    <row r="21" spans="2:9" s="1" customFormat="1" ht="33" customHeight="1" x14ac:dyDescent="0.3">
      <c r="B21" s="92" t="s">
        <v>66</v>
      </c>
      <c r="C21" s="95" t="s">
        <v>142</v>
      </c>
      <c r="D21" s="33">
        <v>290.27</v>
      </c>
      <c r="E21" s="17">
        <v>185.73</v>
      </c>
      <c r="F21" s="34">
        <v>185.73</v>
      </c>
      <c r="G21" s="34">
        <v>185.73</v>
      </c>
      <c r="H21" s="38">
        <v>189</v>
      </c>
      <c r="I21" s="106" t="s">
        <v>214</v>
      </c>
    </row>
    <row r="22" spans="2:9" s="1" customFormat="1" ht="34.5" customHeight="1" x14ac:dyDescent="0.3">
      <c r="B22" s="92" t="s">
        <v>68</v>
      </c>
      <c r="C22" s="95" t="s">
        <v>142</v>
      </c>
      <c r="D22" s="33" t="s">
        <v>216</v>
      </c>
      <c r="E22" s="20">
        <v>0.81</v>
      </c>
      <c r="F22" s="29">
        <v>0.81</v>
      </c>
      <c r="G22" s="29">
        <v>0.81</v>
      </c>
      <c r="H22" s="17" t="s">
        <v>216</v>
      </c>
      <c r="I22" s="106" t="s">
        <v>196</v>
      </c>
    </row>
    <row r="23" spans="2:9" s="1" customFormat="1" ht="42" customHeight="1" x14ac:dyDescent="0.3">
      <c r="B23" s="92" t="s">
        <v>70</v>
      </c>
      <c r="C23" s="96" t="s">
        <v>142</v>
      </c>
      <c r="D23" s="33" t="s">
        <v>216</v>
      </c>
      <c r="E23" s="33" t="s">
        <v>216</v>
      </c>
      <c r="F23" s="33" t="s">
        <v>216</v>
      </c>
      <c r="G23" s="33" t="s">
        <v>216</v>
      </c>
      <c r="H23" s="17" t="s">
        <v>216</v>
      </c>
      <c r="I23" s="106" t="s">
        <v>214</v>
      </c>
    </row>
    <row r="24" spans="2:9" s="1" customFormat="1" ht="44.25" customHeight="1" x14ac:dyDescent="0.3">
      <c r="B24" s="92" t="s">
        <v>71</v>
      </c>
      <c r="C24" s="95" t="s">
        <v>142</v>
      </c>
      <c r="D24" s="33" t="s">
        <v>216</v>
      </c>
      <c r="E24" s="10">
        <v>2.3E-2</v>
      </c>
      <c r="F24" s="39">
        <v>34.799999999999997</v>
      </c>
      <c r="G24" s="39">
        <v>34.799999999999997</v>
      </c>
      <c r="H24" s="17" t="s">
        <v>216</v>
      </c>
      <c r="I24" s="106" t="s">
        <v>196</v>
      </c>
    </row>
    <row r="25" spans="2:9" s="1" customFormat="1" ht="34.5" customHeight="1" x14ac:dyDescent="0.3">
      <c r="B25" s="92" t="s">
        <v>72</v>
      </c>
      <c r="C25" s="95" t="s">
        <v>142</v>
      </c>
      <c r="D25" s="28">
        <v>0.52400000000000002</v>
      </c>
      <c r="E25" s="10">
        <v>0.52400000000000002</v>
      </c>
      <c r="F25" s="25">
        <v>0.52400000000000002</v>
      </c>
      <c r="G25" s="25">
        <v>0.29099999999999998</v>
      </c>
      <c r="H25" s="17" t="s">
        <v>216</v>
      </c>
      <c r="I25" s="106" t="s">
        <v>214</v>
      </c>
    </row>
    <row r="26" spans="2:9" s="1" customFormat="1" ht="31.5" customHeight="1" x14ac:dyDescent="0.3">
      <c r="B26" s="92" t="s">
        <v>73</v>
      </c>
      <c r="C26" s="95" t="s">
        <v>142</v>
      </c>
      <c r="D26" s="33">
        <v>86</v>
      </c>
      <c r="E26" s="17">
        <v>86</v>
      </c>
      <c r="F26" s="34">
        <v>86</v>
      </c>
      <c r="G26" s="34">
        <v>132</v>
      </c>
      <c r="H26" s="17" t="s">
        <v>216</v>
      </c>
      <c r="I26" s="106" t="s">
        <v>214</v>
      </c>
    </row>
    <row r="27" spans="2:9" s="1" customFormat="1" ht="40.5" customHeight="1" x14ac:dyDescent="0.3">
      <c r="B27" s="92" t="s">
        <v>54</v>
      </c>
      <c r="C27" s="95" t="s">
        <v>166</v>
      </c>
      <c r="D27" s="78">
        <v>133503265</v>
      </c>
      <c r="E27" s="40">
        <v>146948873</v>
      </c>
      <c r="F27" s="41">
        <v>161478071</v>
      </c>
      <c r="G27" s="41">
        <v>166598670</v>
      </c>
      <c r="H27" s="17" t="s">
        <v>216</v>
      </c>
      <c r="I27" s="106" t="s">
        <v>214</v>
      </c>
    </row>
    <row r="28" spans="2:9" s="1" customFormat="1" ht="39.75" customHeight="1" x14ac:dyDescent="0.3">
      <c r="B28" s="92" t="s">
        <v>55</v>
      </c>
      <c r="C28" s="95" t="s">
        <v>166</v>
      </c>
      <c r="D28" s="26">
        <v>0.01</v>
      </c>
      <c r="E28" s="20">
        <v>0.1</v>
      </c>
      <c r="F28" s="37" t="s">
        <v>216</v>
      </c>
      <c r="G28" s="37" t="s">
        <v>216</v>
      </c>
      <c r="H28" s="58" t="s">
        <v>216</v>
      </c>
      <c r="I28" s="106" t="s">
        <v>214</v>
      </c>
    </row>
    <row r="29" spans="2:9" s="1" customFormat="1" ht="33" customHeight="1" x14ac:dyDescent="0.3">
      <c r="B29" s="92" t="s">
        <v>1</v>
      </c>
      <c r="C29" s="95" t="s">
        <v>140</v>
      </c>
      <c r="D29" s="79">
        <v>6.9</v>
      </c>
      <c r="E29" s="42">
        <v>12.1</v>
      </c>
      <c r="F29" s="37">
        <v>9.1</v>
      </c>
      <c r="G29" s="37" t="s">
        <v>216</v>
      </c>
      <c r="H29" s="58" t="s">
        <v>216</v>
      </c>
      <c r="I29" s="106" t="s">
        <v>196</v>
      </c>
    </row>
    <row r="30" spans="2:9" s="1" customFormat="1" ht="32.25" customHeight="1" x14ac:dyDescent="0.3">
      <c r="B30" s="92" t="s">
        <v>2</v>
      </c>
      <c r="C30" s="95" t="s">
        <v>140</v>
      </c>
      <c r="D30" s="80">
        <v>33</v>
      </c>
      <c r="E30" s="43">
        <v>38.299999999999997</v>
      </c>
      <c r="F30" s="44">
        <v>35.700000000000003</v>
      </c>
      <c r="G30" s="37" t="s">
        <v>216</v>
      </c>
      <c r="H30" s="58" t="s">
        <v>216</v>
      </c>
      <c r="I30" s="106" t="s">
        <v>196</v>
      </c>
    </row>
    <row r="31" spans="2:9" s="1" customFormat="1" ht="30.75" customHeight="1" x14ac:dyDescent="0.3">
      <c r="B31" s="92" t="s">
        <v>3</v>
      </c>
      <c r="C31" s="95" t="s">
        <v>140</v>
      </c>
      <c r="D31" s="81">
        <v>18</v>
      </c>
      <c r="E31" s="45">
        <v>21</v>
      </c>
      <c r="F31" s="27">
        <v>17.100000000000001</v>
      </c>
      <c r="G31" s="37">
        <v>15.3</v>
      </c>
      <c r="H31" s="58" t="s">
        <v>216</v>
      </c>
      <c r="I31" s="106" t="s">
        <v>196</v>
      </c>
    </row>
    <row r="32" spans="2:9" s="1" customFormat="1" ht="38.25" customHeight="1" x14ac:dyDescent="0.3">
      <c r="B32" s="93" t="s">
        <v>87</v>
      </c>
      <c r="C32" s="95" t="s">
        <v>140</v>
      </c>
      <c r="D32" s="56">
        <v>0.17</v>
      </c>
      <c r="E32" s="46">
        <v>0.188</v>
      </c>
      <c r="F32" s="21">
        <v>0.19700000000000001</v>
      </c>
      <c r="G32" s="24">
        <v>0.216</v>
      </c>
      <c r="H32" s="58" t="s">
        <v>216</v>
      </c>
      <c r="I32" s="106" t="s">
        <v>196</v>
      </c>
    </row>
    <row r="33" spans="1:10" s="1" customFormat="1" ht="45.75" customHeight="1" x14ac:dyDescent="0.3">
      <c r="B33" s="92" t="s">
        <v>88</v>
      </c>
      <c r="C33" s="95" t="s">
        <v>140</v>
      </c>
      <c r="D33" s="56">
        <v>0.61699999999999999</v>
      </c>
      <c r="E33" s="46">
        <v>0.627</v>
      </c>
      <c r="F33" s="11">
        <v>0.62</v>
      </c>
      <c r="G33" s="11">
        <v>0.59899999999999998</v>
      </c>
      <c r="H33" s="58" t="s">
        <v>216</v>
      </c>
      <c r="I33" s="106" t="s">
        <v>196</v>
      </c>
    </row>
    <row r="34" spans="1:10" s="1" customFormat="1" ht="42.75" customHeight="1" x14ac:dyDescent="0.3">
      <c r="B34" s="92" t="s">
        <v>151</v>
      </c>
      <c r="C34" s="95" t="s">
        <v>140</v>
      </c>
      <c r="D34" s="28">
        <v>2.8000000000000001E-2</v>
      </c>
      <c r="E34" s="10">
        <v>2E-3</v>
      </c>
      <c r="F34" s="27">
        <v>6.0999999999999999E-2</v>
      </c>
      <c r="G34" s="24">
        <v>-3.7999999999999999E-2</v>
      </c>
      <c r="H34" s="58" t="s">
        <v>216</v>
      </c>
      <c r="I34" s="106" t="s">
        <v>222</v>
      </c>
    </row>
    <row r="35" spans="1:10" s="1" customFormat="1" ht="41.25" customHeight="1" x14ac:dyDescent="0.3">
      <c r="B35" s="92" t="s">
        <v>225</v>
      </c>
      <c r="C35" s="95" t="s">
        <v>140</v>
      </c>
      <c r="D35" s="33">
        <v>2.6</v>
      </c>
      <c r="E35" s="17">
        <v>-6.1</v>
      </c>
      <c r="F35" s="27">
        <v>12.1</v>
      </c>
      <c r="G35" s="24">
        <v>6.4000000000000001E-2</v>
      </c>
      <c r="H35" s="58" t="s">
        <v>216</v>
      </c>
      <c r="I35" s="106" t="s">
        <v>196</v>
      </c>
    </row>
    <row r="36" spans="1:10" s="1" customFormat="1" ht="54.75" customHeight="1" x14ac:dyDescent="0.3">
      <c r="B36" s="92" t="s">
        <v>172</v>
      </c>
      <c r="C36" s="95" t="s">
        <v>140</v>
      </c>
      <c r="D36" s="78">
        <v>1445</v>
      </c>
      <c r="E36" s="40">
        <v>1292</v>
      </c>
      <c r="F36" s="41">
        <v>1632</v>
      </c>
      <c r="G36" s="41">
        <v>1808</v>
      </c>
      <c r="H36" s="58" t="s">
        <v>216</v>
      </c>
      <c r="I36" s="106" t="s">
        <v>196</v>
      </c>
    </row>
    <row r="37" spans="1:10" s="1" customFormat="1" ht="36" customHeight="1" x14ac:dyDescent="0.3">
      <c r="B37" s="92" t="s">
        <v>52</v>
      </c>
      <c r="C37" s="95" t="s">
        <v>140</v>
      </c>
      <c r="D37" s="33">
        <v>15.2</v>
      </c>
      <c r="E37" s="17">
        <v>21.2</v>
      </c>
      <c r="F37" s="44">
        <v>17.5</v>
      </c>
      <c r="G37" s="37">
        <v>13.3</v>
      </c>
      <c r="H37" s="58" t="s">
        <v>216</v>
      </c>
      <c r="I37" s="106" t="s">
        <v>196</v>
      </c>
      <c r="J37" s="2"/>
    </row>
    <row r="38" spans="1:10" s="1" customFormat="1" ht="36.75" customHeight="1" x14ac:dyDescent="0.3">
      <c r="B38" s="92" t="s">
        <v>104</v>
      </c>
      <c r="C38" s="95" t="s">
        <v>140</v>
      </c>
      <c r="D38" s="33">
        <v>29.2</v>
      </c>
      <c r="E38" s="38" t="s">
        <v>216</v>
      </c>
      <c r="F38" s="27">
        <v>23.6</v>
      </c>
      <c r="G38" s="37" t="s">
        <v>216</v>
      </c>
      <c r="H38" s="58" t="s">
        <v>216</v>
      </c>
      <c r="I38" s="106" t="s">
        <v>218</v>
      </c>
      <c r="J38" s="2"/>
    </row>
    <row r="39" spans="1:10" s="1" customFormat="1" ht="36.75" customHeight="1" x14ac:dyDescent="0.3">
      <c r="B39" s="92" t="s">
        <v>105</v>
      </c>
      <c r="C39" s="95" t="s">
        <v>140</v>
      </c>
      <c r="D39" s="33">
        <v>11.4</v>
      </c>
      <c r="E39" s="38" t="s">
        <v>216</v>
      </c>
      <c r="F39" s="37">
        <v>10.5</v>
      </c>
      <c r="G39" s="37" t="s">
        <v>216</v>
      </c>
      <c r="H39" s="58" t="s">
        <v>216</v>
      </c>
      <c r="I39" s="106" t="s">
        <v>198</v>
      </c>
      <c r="J39" s="2"/>
    </row>
    <row r="40" spans="1:10" ht="48.75" customHeight="1" x14ac:dyDescent="0.3">
      <c r="A40" s="1"/>
      <c r="B40" s="92" t="s">
        <v>53</v>
      </c>
      <c r="C40" s="95" t="s">
        <v>140</v>
      </c>
      <c r="D40" s="33">
        <v>1.6</v>
      </c>
      <c r="E40" s="17">
        <v>-7.9</v>
      </c>
      <c r="F40" s="44">
        <v>12.5</v>
      </c>
      <c r="G40" s="37">
        <v>7.8</v>
      </c>
      <c r="H40" s="58" t="s">
        <v>216</v>
      </c>
      <c r="I40" s="106" t="s">
        <v>196</v>
      </c>
      <c r="J40" s="1"/>
    </row>
    <row r="41" spans="1:10" s="1" customFormat="1" ht="33" customHeight="1" x14ac:dyDescent="0.3">
      <c r="A41"/>
      <c r="B41" s="92" t="s">
        <v>223</v>
      </c>
      <c r="C41" s="95" t="s">
        <v>140</v>
      </c>
      <c r="D41" s="33">
        <v>-24.9</v>
      </c>
      <c r="E41" s="17">
        <v>-4.7</v>
      </c>
      <c r="F41" s="37" t="s">
        <v>216</v>
      </c>
      <c r="G41" s="37">
        <v>-10.4</v>
      </c>
      <c r="H41" s="58" t="s">
        <v>216</v>
      </c>
      <c r="I41" s="106" t="s">
        <v>222</v>
      </c>
      <c r="J41"/>
    </row>
    <row r="42" spans="1:10" s="1" customFormat="1" ht="29.25" customHeight="1" x14ac:dyDescent="0.3">
      <c r="B42" s="92" t="s">
        <v>224</v>
      </c>
      <c r="C42" s="95" t="s">
        <v>140</v>
      </c>
      <c r="D42" s="33">
        <v>5.8</v>
      </c>
      <c r="E42" s="17">
        <v>-2.7</v>
      </c>
      <c r="F42" s="44">
        <v>-9.9</v>
      </c>
      <c r="G42" s="44">
        <v>100.8</v>
      </c>
      <c r="H42" s="58" t="s">
        <v>216</v>
      </c>
      <c r="I42" s="106" t="s">
        <v>222</v>
      </c>
    </row>
    <row r="43" spans="1:10" s="1" customFormat="1" ht="36" customHeight="1" x14ac:dyDescent="0.3">
      <c r="A43"/>
      <c r="B43" s="92" t="s">
        <v>51</v>
      </c>
      <c r="C43" s="95" t="s">
        <v>186</v>
      </c>
      <c r="D43" s="33">
        <v>15.2</v>
      </c>
      <c r="E43" s="17">
        <v>22.7</v>
      </c>
      <c r="F43" s="37">
        <v>10.4</v>
      </c>
      <c r="G43" s="37">
        <v>12.7</v>
      </c>
      <c r="H43" s="58" t="s">
        <v>216</v>
      </c>
      <c r="I43" s="106" t="s">
        <v>196</v>
      </c>
      <c r="J43"/>
    </row>
    <row r="44" spans="1:10" ht="34.5" customHeight="1" x14ac:dyDescent="0.3">
      <c r="A44" s="1"/>
      <c r="B44" s="92" t="s">
        <v>106</v>
      </c>
      <c r="C44" s="95" t="s">
        <v>144</v>
      </c>
      <c r="D44" s="33">
        <v>5.7</v>
      </c>
      <c r="E44" s="37" t="s">
        <v>216</v>
      </c>
      <c r="F44" s="37" t="s">
        <v>216</v>
      </c>
      <c r="G44" s="37" t="s">
        <v>216</v>
      </c>
      <c r="H44" s="58" t="s">
        <v>216</v>
      </c>
      <c r="I44" s="106" t="s">
        <v>196</v>
      </c>
      <c r="J44" s="1"/>
    </row>
    <row r="45" spans="1:10" ht="43.5" customHeight="1" x14ac:dyDescent="0.3">
      <c r="A45" s="1"/>
      <c r="B45" s="92" t="s">
        <v>48</v>
      </c>
      <c r="C45" s="95" t="s">
        <v>143</v>
      </c>
      <c r="D45" s="33" t="s">
        <v>216</v>
      </c>
      <c r="E45" s="17">
        <v>1.59</v>
      </c>
      <c r="F45" s="47">
        <v>1.43</v>
      </c>
      <c r="G45" s="44">
        <v>0</v>
      </c>
      <c r="H45" s="58" t="s">
        <v>216</v>
      </c>
      <c r="I45" s="106" t="s">
        <v>196</v>
      </c>
      <c r="J45" s="1"/>
    </row>
    <row r="46" spans="1:10" ht="35.25" customHeight="1" x14ac:dyDescent="0.3">
      <c r="A46" s="1"/>
      <c r="B46" s="92" t="s">
        <v>135</v>
      </c>
      <c r="C46" s="95" t="s">
        <v>141</v>
      </c>
      <c r="D46" s="82">
        <f>+(20035.49/66310)</f>
        <v>0.30214884632785405</v>
      </c>
      <c r="E46" s="83">
        <f>+(19648.17/70227)</f>
        <v>0.27978085351787774</v>
      </c>
      <c r="F46" s="84">
        <f>+(18871.45/70132)</f>
        <v>0.2690847259453602</v>
      </c>
      <c r="G46" s="84">
        <f>+(18436.9/70660.36)</f>
        <v>0.26092281443230692</v>
      </c>
      <c r="H46" s="58" t="s">
        <v>216</v>
      </c>
      <c r="I46" s="106" t="s">
        <v>202</v>
      </c>
      <c r="J46" s="1"/>
    </row>
    <row r="47" spans="1:10" s="1" customFormat="1" ht="56.25" customHeight="1" x14ac:dyDescent="0.3">
      <c r="B47" s="92" t="s">
        <v>136</v>
      </c>
      <c r="C47" s="95" t="s">
        <v>141</v>
      </c>
      <c r="D47" s="82">
        <f>+(6115.9/66310)</f>
        <v>9.2231940883727936E-2</v>
      </c>
      <c r="E47" s="83">
        <f>+(6352.1/70132)</f>
        <v>9.0573489990303999E-2</v>
      </c>
      <c r="F47" s="84">
        <f>+(7476.82/70132)</f>
        <v>0.10661067700906861</v>
      </c>
      <c r="G47" s="24">
        <f>+(7505.25/70660.36)</f>
        <v>0.10621584718787166</v>
      </c>
      <c r="H47" s="58" t="s">
        <v>216</v>
      </c>
      <c r="I47" s="106" t="s">
        <v>202</v>
      </c>
    </row>
    <row r="48" spans="1:10" s="1" customFormat="1" ht="48.75" customHeight="1" x14ac:dyDescent="0.3">
      <c r="B48" s="92" t="s">
        <v>137</v>
      </c>
      <c r="C48" s="95" t="s">
        <v>141</v>
      </c>
      <c r="D48" s="82">
        <f>(26575.6/66310)</f>
        <v>0.40077816317297538</v>
      </c>
      <c r="E48" s="83">
        <f>+(26673.4/70132)</f>
        <v>0.38033137512120002</v>
      </c>
      <c r="F48" s="84">
        <f>+(26674.2/70132)</f>
        <v>0.38034278218217077</v>
      </c>
      <c r="G48" s="24">
        <f>(26640.02/70660.36)</f>
        <v>0.3770150619102422</v>
      </c>
      <c r="H48" s="58" t="s">
        <v>216</v>
      </c>
      <c r="I48" s="106" t="s">
        <v>202</v>
      </c>
    </row>
    <row r="49" spans="1:10" s="1" customFormat="1" ht="36" customHeight="1" x14ac:dyDescent="0.3">
      <c r="B49" s="92" t="s">
        <v>138</v>
      </c>
      <c r="C49" s="97" t="s">
        <v>141</v>
      </c>
      <c r="D49" s="82">
        <f>+(3524.9/66310)</f>
        <v>5.3157894736842105E-2</v>
      </c>
      <c r="E49" s="83">
        <f>+(4027.04/70132)</f>
        <v>5.7420863514515481E-2</v>
      </c>
      <c r="F49" s="85">
        <f>+(4070.14/70132)</f>
        <v>5.8035418924314151E-2</v>
      </c>
      <c r="G49" s="24">
        <f>+(4013.3/70660.36)</f>
        <v>5.6797050000877439E-2</v>
      </c>
      <c r="H49" s="58" t="s">
        <v>216</v>
      </c>
      <c r="I49" s="106" t="s">
        <v>202</v>
      </c>
    </row>
    <row r="50" spans="1:10" s="1" customFormat="1" ht="34.5" customHeight="1" x14ac:dyDescent="0.3">
      <c r="B50" s="92" t="s">
        <v>139</v>
      </c>
      <c r="C50" s="95" t="s">
        <v>141</v>
      </c>
      <c r="D50" s="82">
        <f>+(5222.27/66310)</f>
        <v>7.8755391343688738E-2</v>
      </c>
      <c r="E50" s="83">
        <f>+(8151.09/70132)</f>
        <v>0.11622497575999544</v>
      </c>
      <c r="F50" s="84">
        <f>+(8715.55/70132)</f>
        <v>0.12427351280442593</v>
      </c>
      <c r="G50" s="24">
        <f>+(9158.77/70660.36)</f>
        <v>0.12961680353737232</v>
      </c>
      <c r="H50" s="58" t="s">
        <v>216</v>
      </c>
      <c r="I50" s="106" t="s">
        <v>202</v>
      </c>
    </row>
    <row r="51" spans="1:10" s="1" customFormat="1" ht="54" customHeight="1" x14ac:dyDescent="0.3">
      <c r="B51" s="92" t="s">
        <v>150</v>
      </c>
      <c r="C51" s="98" t="s">
        <v>141</v>
      </c>
      <c r="D51" s="81">
        <v>-1426.1</v>
      </c>
      <c r="E51" s="45">
        <v>-387.3</v>
      </c>
      <c r="F51" s="44">
        <v>-776.7</v>
      </c>
      <c r="G51" s="44">
        <v>-434.5</v>
      </c>
      <c r="H51" s="58" t="s">
        <v>216</v>
      </c>
      <c r="I51" s="106" t="s">
        <v>202</v>
      </c>
    </row>
    <row r="52" spans="1:10" s="1" customFormat="1" ht="41.25" customHeight="1" x14ac:dyDescent="0.3">
      <c r="B52" s="92" t="s">
        <v>6</v>
      </c>
      <c r="C52" s="95" t="s">
        <v>141</v>
      </c>
      <c r="D52" s="33">
        <v>-6.66</v>
      </c>
      <c r="E52" s="17">
        <v>-1.93</v>
      </c>
      <c r="F52" s="48">
        <v>-3.95</v>
      </c>
      <c r="G52" s="37">
        <v>-2.2999999999999998</v>
      </c>
      <c r="H52" s="58" t="s">
        <v>216</v>
      </c>
      <c r="I52" s="106" t="s">
        <v>202</v>
      </c>
    </row>
    <row r="53" spans="1:10" s="1" customFormat="1" ht="54.75" customHeight="1" x14ac:dyDescent="0.3">
      <c r="B53" s="92" t="s">
        <v>7</v>
      </c>
      <c r="C53" s="95" t="s">
        <v>141</v>
      </c>
      <c r="D53" s="33">
        <v>591.03700000000003</v>
      </c>
      <c r="E53" s="17">
        <v>585.10799999999995</v>
      </c>
      <c r="F53" s="49">
        <v>576.505</v>
      </c>
      <c r="G53" s="50">
        <v>653.48699999999997</v>
      </c>
      <c r="H53" s="58" t="s">
        <v>216</v>
      </c>
      <c r="I53" s="106" t="s">
        <v>202</v>
      </c>
    </row>
    <row r="54" spans="1:10" s="1" customFormat="1" ht="48.75" customHeight="1" x14ac:dyDescent="0.3">
      <c r="B54" s="92" t="s">
        <v>89</v>
      </c>
      <c r="C54" s="95" t="s">
        <v>141</v>
      </c>
      <c r="D54" s="77">
        <v>0.90900000000000003</v>
      </c>
      <c r="E54" s="35">
        <v>0.92300000000000004</v>
      </c>
      <c r="F54" s="24">
        <v>0.91700000000000004</v>
      </c>
      <c r="G54" s="24">
        <v>0.94099999999999995</v>
      </c>
      <c r="H54" s="58" t="s">
        <v>216</v>
      </c>
      <c r="I54" s="106" t="s">
        <v>202</v>
      </c>
    </row>
    <row r="55" spans="1:10" s="1" customFormat="1" ht="45.75" customHeight="1" x14ac:dyDescent="0.3">
      <c r="B55" s="92" t="s">
        <v>90</v>
      </c>
      <c r="C55" s="95" t="s">
        <v>141</v>
      </c>
      <c r="D55" s="77">
        <v>4.4999999999999998E-2</v>
      </c>
      <c r="E55" s="10">
        <v>2.24E-2</v>
      </c>
      <c r="F55" s="14">
        <v>1.7000000000000001E-2</v>
      </c>
      <c r="G55" s="14">
        <v>1.5800000000000002E-2</v>
      </c>
      <c r="H55" s="58" t="s">
        <v>216</v>
      </c>
      <c r="I55" s="106" t="s">
        <v>202</v>
      </c>
    </row>
    <row r="56" spans="1:10" s="1" customFormat="1" ht="39.75" customHeight="1" x14ac:dyDescent="0.3">
      <c r="B56" s="92" t="s">
        <v>91</v>
      </c>
      <c r="C56" s="95" t="s">
        <v>141</v>
      </c>
      <c r="D56" s="28">
        <v>7.1999999999999998E-3</v>
      </c>
      <c r="E56" s="10">
        <v>1.32E-2</v>
      </c>
      <c r="F56" s="14">
        <v>9.1999999999999998E-3</v>
      </c>
      <c r="G56" s="14">
        <v>1.26E-2</v>
      </c>
      <c r="H56" s="58" t="s">
        <v>216</v>
      </c>
      <c r="I56" s="106" t="s">
        <v>202</v>
      </c>
    </row>
    <row r="57" spans="1:10" s="1" customFormat="1" ht="35.25" customHeight="1" x14ac:dyDescent="0.3">
      <c r="B57" s="92" t="s">
        <v>92</v>
      </c>
      <c r="C57" s="95" t="s">
        <v>141</v>
      </c>
      <c r="D57" s="28">
        <v>3.7000000000000002E-3</v>
      </c>
      <c r="E57" s="10">
        <v>6.3E-3</v>
      </c>
      <c r="F57" s="14">
        <v>8.0000000000000002E-3</v>
      </c>
      <c r="G57" s="14">
        <v>6.1000000000000004E-3</v>
      </c>
      <c r="H57" s="58" t="s">
        <v>216</v>
      </c>
      <c r="I57" s="106" t="s">
        <v>202</v>
      </c>
    </row>
    <row r="58" spans="1:10" s="1" customFormat="1" ht="33.75" customHeight="1" x14ac:dyDescent="0.3">
      <c r="B58" s="92" t="s">
        <v>24</v>
      </c>
      <c r="C58" s="95" t="s">
        <v>159</v>
      </c>
      <c r="D58" s="86">
        <v>8.15</v>
      </c>
      <c r="E58" s="17">
        <v>7.66</v>
      </c>
      <c r="F58" s="27">
        <v>6.93</v>
      </c>
      <c r="G58" s="24">
        <v>3.3000000000000002E-2</v>
      </c>
      <c r="H58" s="58" t="s">
        <v>216</v>
      </c>
      <c r="I58" s="106" t="s">
        <v>196</v>
      </c>
    </row>
    <row r="59" spans="1:10" s="1" customFormat="1" ht="36" customHeight="1" x14ac:dyDescent="0.3">
      <c r="A59"/>
      <c r="B59" s="92" t="s">
        <v>25</v>
      </c>
      <c r="C59" s="95" t="s">
        <v>159</v>
      </c>
      <c r="D59" s="33">
        <v>803</v>
      </c>
      <c r="E59" s="17">
        <v>224</v>
      </c>
      <c r="F59" s="51">
        <v>412</v>
      </c>
      <c r="G59" s="37">
        <v>231</v>
      </c>
      <c r="H59" s="58" t="s">
        <v>216</v>
      </c>
      <c r="I59" s="106" t="s">
        <v>196</v>
      </c>
      <c r="J59"/>
    </row>
    <row r="60" spans="1:10" s="1" customFormat="1" ht="42.75" customHeight="1" x14ac:dyDescent="0.3">
      <c r="A60" s="4"/>
      <c r="B60" s="92" t="s">
        <v>26</v>
      </c>
      <c r="C60" s="95" t="s">
        <v>159</v>
      </c>
      <c r="D60" s="76">
        <v>18.62</v>
      </c>
      <c r="E60" s="17">
        <v>15.12</v>
      </c>
      <c r="F60" s="44">
        <v>20.45</v>
      </c>
      <c r="G60" s="37" t="s">
        <v>216</v>
      </c>
      <c r="H60" s="58" t="s">
        <v>216</v>
      </c>
      <c r="I60" s="106" t="s">
        <v>196</v>
      </c>
      <c r="J60"/>
    </row>
    <row r="61" spans="1:10" s="1" customFormat="1" ht="46.5" customHeight="1" x14ac:dyDescent="0.3">
      <c r="B61" s="92" t="s">
        <v>41</v>
      </c>
      <c r="C61" s="95" t="s">
        <v>159</v>
      </c>
      <c r="D61" s="33">
        <v>0</v>
      </c>
      <c r="E61" s="20">
        <v>0.86</v>
      </c>
      <c r="F61" s="22">
        <v>0.874</v>
      </c>
      <c r="G61" s="37" t="s">
        <v>216</v>
      </c>
      <c r="H61" s="58" t="s">
        <v>216</v>
      </c>
      <c r="I61" s="106" t="s">
        <v>196</v>
      </c>
    </row>
    <row r="62" spans="1:10" s="1" customFormat="1" ht="31.5" customHeight="1" x14ac:dyDescent="0.3">
      <c r="B62" s="92" t="s">
        <v>42</v>
      </c>
      <c r="C62" s="95" t="s">
        <v>159</v>
      </c>
      <c r="D62" s="87">
        <v>0.81589999999999996</v>
      </c>
      <c r="E62" s="17">
        <v>87.14</v>
      </c>
      <c r="F62" s="37">
        <v>93.4</v>
      </c>
      <c r="G62" s="37" t="s">
        <v>216</v>
      </c>
      <c r="H62" s="58" t="s">
        <v>216</v>
      </c>
      <c r="I62" s="106" t="s">
        <v>196</v>
      </c>
    </row>
    <row r="63" spans="1:10" s="1" customFormat="1" ht="29.25" customHeight="1" x14ac:dyDescent="0.3">
      <c r="B63" s="92" t="s">
        <v>75</v>
      </c>
      <c r="C63" s="95" t="s">
        <v>159</v>
      </c>
      <c r="D63" s="86">
        <v>136.30000000000001</v>
      </c>
      <c r="E63" s="17">
        <v>136.6</v>
      </c>
      <c r="F63" s="37">
        <v>150.9</v>
      </c>
      <c r="G63" s="37" t="s">
        <v>216</v>
      </c>
      <c r="H63" s="58" t="s">
        <v>216</v>
      </c>
      <c r="I63" s="106" t="s">
        <v>196</v>
      </c>
    </row>
    <row r="64" spans="1:10" s="1" customFormat="1" ht="38.25" customHeight="1" x14ac:dyDescent="0.3">
      <c r="B64" s="92" t="s">
        <v>76</v>
      </c>
      <c r="C64" s="95" t="s">
        <v>159</v>
      </c>
      <c r="D64" s="86">
        <v>31.94</v>
      </c>
      <c r="E64" s="52">
        <v>29.53</v>
      </c>
      <c r="F64" s="37">
        <v>30.59</v>
      </c>
      <c r="G64" s="49">
        <v>28.27</v>
      </c>
      <c r="H64" s="58" t="s">
        <v>216</v>
      </c>
      <c r="I64" s="106" t="s">
        <v>196</v>
      </c>
    </row>
    <row r="65" spans="2:9" s="1" customFormat="1" ht="33" customHeight="1" x14ac:dyDescent="0.3">
      <c r="B65" s="92" t="s">
        <v>126</v>
      </c>
      <c r="C65" s="95" t="s">
        <v>159</v>
      </c>
      <c r="D65" s="86">
        <v>21.28</v>
      </c>
      <c r="E65" s="17">
        <v>10.49</v>
      </c>
      <c r="F65" s="44">
        <v>10.36</v>
      </c>
      <c r="G65" s="49">
        <v>0</v>
      </c>
      <c r="H65" s="58" t="s">
        <v>216</v>
      </c>
      <c r="I65" s="106" t="s">
        <v>196</v>
      </c>
    </row>
    <row r="66" spans="2:9" s="1" customFormat="1" ht="51" customHeight="1" x14ac:dyDescent="0.3">
      <c r="B66" s="92" t="s">
        <v>127</v>
      </c>
      <c r="C66" s="95" t="s">
        <v>159</v>
      </c>
      <c r="D66" s="86">
        <v>13.1</v>
      </c>
      <c r="E66" s="17">
        <v>0</v>
      </c>
      <c r="F66" s="27">
        <v>26.53</v>
      </c>
      <c r="G66" s="53">
        <v>39.29</v>
      </c>
      <c r="H66" s="58" t="s">
        <v>216</v>
      </c>
      <c r="I66" s="106" t="s">
        <v>196</v>
      </c>
    </row>
    <row r="67" spans="2:9" s="1" customFormat="1" ht="33" customHeight="1" x14ac:dyDescent="0.3">
      <c r="B67" s="92" t="s">
        <v>128</v>
      </c>
      <c r="C67" s="95" t="s">
        <v>159</v>
      </c>
      <c r="D67" s="86">
        <v>61.47</v>
      </c>
      <c r="E67" s="17">
        <v>51.38</v>
      </c>
      <c r="F67" s="37">
        <v>41.25</v>
      </c>
      <c r="G67" s="49">
        <v>50.11</v>
      </c>
      <c r="H67" s="58" t="s">
        <v>216</v>
      </c>
      <c r="I67" s="106" t="s">
        <v>196</v>
      </c>
    </row>
    <row r="68" spans="2:9" s="1" customFormat="1" ht="38.25" customHeight="1" x14ac:dyDescent="0.3">
      <c r="B68" s="92" t="s">
        <v>129</v>
      </c>
      <c r="C68" s="95" t="s">
        <v>159</v>
      </c>
      <c r="D68" s="86">
        <v>19.43</v>
      </c>
      <c r="E68" s="54">
        <v>19.53</v>
      </c>
      <c r="F68" s="44">
        <v>77.19</v>
      </c>
      <c r="G68" s="55">
        <v>0</v>
      </c>
      <c r="H68" s="58" t="s">
        <v>216</v>
      </c>
      <c r="I68" s="106" t="s">
        <v>196</v>
      </c>
    </row>
    <row r="69" spans="2:9" s="1" customFormat="1" ht="37.5" customHeight="1" x14ac:dyDescent="0.3">
      <c r="B69" s="92" t="s">
        <v>130</v>
      </c>
      <c r="C69" s="95" t="s">
        <v>159</v>
      </c>
      <c r="D69" s="86">
        <v>80.8</v>
      </c>
      <c r="E69" s="17">
        <v>50.64</v>
      </c>
      <c r="F69" s="27">
        <v>28.97</v>
      </c>
      <c r="G69" s="53">
        <v>38.99</v>
      </c>
      <c r="H69" s="58" t="s">
        <v>216</v>
      </c>
      <c r="I69" s="106" t="s">
        <v>196</v>
      </c>
    </row>
    <row r="70" spans="2:9" s="1" customFormat="1" ht="44.25" customHeight="1" x14ac:dyDescent="0.3">
      <c r="B70" s="92" t="s">
        <v>77</v>
      </c>
      <c r="C70" s="95" t="s">
        <v>159</v>
      </c>
      <c r="D70" s="28">
        <v>5.62E-2</v>
      </c>
      <c r="E70" s="20">
        <v>0.06</v>
      </c>
      <c r="F70" s="11">
        <v>0.13</v>
      </c>
      <c r="G70" s="24">
        <v>0.14799999999999999</v>
      </c>
      <c r="H70" s="58" t="s">
        <v>216</v>
      </c>
      <c r="I70" s="106" t="s">
        <v>196</v>
      </c>
    </row>
    <row r="71" spans="2:9" s="1" customFormat="1" ht="38.25" customHeight="1" x14ac:dyDescent="0.3">
      <c r="B71" s="92" t="s">
        <v>78</v>
      </c>
      <c r="C71" s="95" t="s">
        <v>159</v>
      </c>
      <c r="D71" s="33">
        <v>175</v>
      </c>
      <c r="E71" s="33">
        <v>164</v>
      </c>
      <c r="F71" s="44">
        <v>172</v>
      </c>
      <c r="G71" s="55">
        <v>161</v>
      </c>
      <c r="H71" s="58" t="s">
        <v>216</v>
      </c>
      <c r="I71" s="106" t="s">
        <v>196</v>
      </c>
    </row>
    <row r="72" spans="2:9" s="1" customFormat="1" ht="48" customHeight="1" x14ac:dyDescent="0.3">
      <c r="B72" s="92" t="s">
        <v>79</v>
      </c>
      <c r="C72" s="95" t="s">
        <v>159</v>
      </c>
      <c r="D72" s="33">
        <v>74.09</v>
      </c>
      <c r="E72" s="33">
        <v>79.599999999999994</v>
      </c>
      <c r="F72" s="39">
        <v>62.43</v>
      </c>
      <c r="G72" s="53">
        <v>65.58</v>
      </c>
      <c r="H72" s="58" t="s">
        <v>216</v>
      </c>
      <c r="I72" s="106" t="s">
        <v>196</v>
      </c>
    </row>
    <row r="73" spans="2:9" s="1" customFormat="1" ht="38.25" customHeight="1" x14ac:dyDescent="0.3">
      <c r="B73" s="92" t="s">
        <v>80</v>
      </c>
      <c r="C73" s="95" t="s">
        <v>159</v>
      </c>
      <c r="D73" s="86">
        <v>184.36</v>
      </c>
      <c r="E73" s="33">
        <v>38.53</v>
      </c>
      <c r="F73" s="37">
        <v>25.43</v>
      </c>
      <c r="G73" s="37" t="s">
        <v>216</v>
      </c>
      <c r="H73" s="58" t="s">
        <v>216</v>
      </c>
      <c r="I73" s="106" t="s">
        <v>219</v>
      </c>
    </row>
    <row r="74" spans="2:9" s="1" customFormat="1" ht="40.5" customHeight="1" x14ac:dyDescent="0.3">
      <c r="B74" s="92" t="s">
        <v>81</v>
      </c>
      <c r="C74" s="95" t="s">
        <v>159</v>
      </c>
      <c r="D74" s="33">
        <v>33</v>
      </c>
      <c r="E74" s="17">
        <v>22</v>
      </c>
      <c r="F74" s="55">
        <v>28</v>
      </c>
      <c r="G74" s="37" t="s">
        <v>216</v>
      </c>
      <c r="H74" s="58" t="s">
        <v>216</v>
      </c>
      <c r="I74" s="106" t="s">
        <v>219</v>
      </c>
    </row>
    <row r="75" spans="2:9" s="1" customFormat="1" ht="40.5" customHeight="1" x14ac:dyDescent="0.3">
      <c r="B75" s="92" t="s">
        <v>133</v>
      </c>
      <c r="C75" s="95" t="s">
        <v>159</v>
      </c>
      <c r="D75" s="33">
        <v>633</v>
      </c>
      <c r="E75" s="17">
        <v>389</v>
      </c>
      <c r="F75" s="18">
        <v>390</v>
      </c>
      <c r="G75" s="37" t="s">
        <v>216</v>
      </c>
      <c r="H75" s="58" t="s">
        <v>216</v>
      </c>
      <c r="I75" s="106" t="s">
        <v>219</v>
      </c>
    </row>
    <row r="76" spans="2:9" s="1" customFormat="1" ht="33" customHeight="1" x14ac:dyDescent="0.3">
      <c r="B76" s="92" t="s">
        <v>134</v>
      </c>
      <c r="C76" s="95" t="s">
        <v>159</v>
      </c>
      <c r="D76" s="33">
        <v>114</v>
      </c>
      <c r="E76" s="17">
        <v>51</v>
      </c>
      <c r="F76" s="51">
        <v>70</v>
      </c>
      <c r="G76" s="51">
        <v>66</v>
      </c>
      <c r="H76" s="58" t="s">
        <v>216</v>
      </c>
      <c r="I76" s="106" t="s">
        <v>219</v>
      </c>
    </row>
    <row r="77" spans="2:9" s="1" customFormat="1" ht="37.5" customHeight="1" x14ac:dyDescent="0.3">
      <c r="B77" s="92" t="s">
        <v>100</v>
      </c>
      <c r="C77" s="95" t="s">
        <v>193</v>
      </c>
      <c r="D77" s="56">
        <f>(8/12)</f>
        <v>0.66666666666666663</v>
      </c>
      <c r="E77" s="46">
        <v>0.5</v>
      </c>
      <c r="F77" s="56">
        <v>0.5</v>
      </c>
      <c r="G77" s="56">
        <v>0.5</v>
      </c>
      <c r="H77" s="46">
        <v>0.5</v>
      </c>
      <c r="I77" s="106" t="s">
        <v>204</v>
      </c>
    </row>
    <row r="78" spans="2:9" s="1" customFormat="1" ht="39" customHeight="1" x14ac:dyDescent="0.3">
      <c r="B78" s="92" t="s">
        <v>101</v>
      </c>
      <c r="C78" s="99" t="s">
        <v>193</v>
      </c>
      <c r="D78" s="26">
        <f>(1/12)</f>
        <v>8.3333333333333329E-2</v>
      </c>
      <c r="E78" s="20">
        <f>(1/12)</f>
        <v>8.3333333333333329E-2</v>
      </c>
      <c r="F78" s="26">
        <f>(1/12)</f>
        <v>8.3333333333333329E-2</v>
      </c>
      <c r="G78" s="26">
        <f>(1/12)</f>
        <v>8.3333333333333329E-2</v>
      </c>
      <c r="H78" s="20">
        <f>(1/12)</f>
        <v>8.3333333333333329E-2</v>
      </c>
      <c r="I78" s="106" t="s">
        <v>205</v>
      </c>
    </row>
    <row r="79" spans="2:9" s="1" customFormat="1" ht="35.25" customHeight="1" x14ac:dyDescent="0.3">
      <c r="B79" s="92" t="s">
        <v>102</v>
      </c>
      <c r="C79" s="95" t="s">
        <v>193</v>
      </c>
      <c r="D79" s="26">
        <f>(3/12)</f>
        <v>0.25</v>
      </c>
      <c r="E79" s="20">
        <v>0.5</v>
      </c>
      <c r="F79" s="20">
        <v>0.5</v>
      </c>
      <c r="G79" s="20">
        <v>0.5</v>
      </c>
      <c r="H79" s="20">
        <v>0.5</v>
      </c>
      <c r="I79" s="106" t="s">
        <v>206</v>
      </c>
    </row>
    <row r="80" spans="2:9" s="1" customFormat="1" ht="36.75" customHeight="1" x14ac:dyDescent="0.3">
      <c r="B80" s="92" t="s">
        <v>103</v>
      </c>
      <c r="C80" s="95" t="s">
        <v>193</v>
      </c>
      <c r="D80" s="33">
        <v>0</v>
      </c>
      <c r="E80" s="17">
        <v>0</v>
      </c>
      <c r="F80" s="34">
        <v>0</v>
      </c>
      <c r="G80" s="33">
        <v>0</v>
      </c>
      <c r="H80" s="17">
        <v>0</v>
      </c>
      <c r="I80" s="106" t="s">
        <v>207</v>
      </c>
    </row>
    <row r="81" spans="1:10" s="1" customFormat="1" ht="37.5" customHeight="1" x14ac:dyDescent="0.3">
      <c r="B81" s="92" t="s">
        <v>69</v>
      </c>
      <c r="C81" s="95" t="s">
        <v>194</v>
      </c>
      <c r="D81" s="88">
        <f>+(58097.49/193217)</f>
        <v>0.30068518815632161</v>
      </c>
      <c r="E81" s="57">
        <f>(55524.48/193217)</f>
        <v>0.28736850277149528</v>
      </c>
      <c r="F81" s="14">
        <f>(54938.2/193217)</f>
        <v>0.28433419419616285</v>
      </c>
      <c r="G81" s="14">
        <f>+(54595.8/193217)</f>
        <v>0.28256209339757893</v>
      </c>
      <c r="H81" s="16" t="s">
        <v>216</v>
      </c>
      <c r="I81" s="106" t="s">
        <v>202</v>
      </c>
    </row>
    <row r="82" spans="1:10" s="1" customFormat="1" ht="42.75" customHeight="1" x14ac:dyDescent="0.3">
      <c r="B82" s="92" t="s">
        <v>34</v>
      </c>
      <c r="C82" s="95" t="s">
        <v>180</v>
      </c>
      <c r="D82" s="77">
        <v>0.63300000000000001</v>
      </c>
      <c r="E82" s="35">
        <v>0.64</v>
      </c>
      <c r="F82" s="14" t="s">
        <v>216</v>
      </c>
      <c r="G82" s="14" t="s">
        <v>216</v>
      </c>
      <c r="H82" s="16" t="s">
        <v>216</v>
      </c>
      <c r="I82" s="106" t="s">
        <v>196</v>
      </c>
    </row>
    <row r="83" spans="1:10" s="1" customFormat="1" ht="39.75" customHeight="1" x14ac:dyDescent="0.3">
      <c r="B83" s="92" t="s">
        <v>152</v>
      </c>
      <c r="C83" s="95" t="s">
        <v>162</v>
      </c>
      <c r="D83" s="75">
        <v>0.85680000000000001</v>
      </c>
      <c r="E83" s="17">
        <v>86.08</v>
      </c>
      <c r="F83" s="14">
        <v>0.84909999999999997</v>
      </c>
      <c r="G83" s="14">
        <v>0.80920000000000003</v>
      </c>
      <c r="H83" s="16">
        <v>0.73640000000000005</v>
      </c>
      <c r="I83" s="107" t="s">
        <v>209</v>
      </c>
    </row>
    <row r="84" spans="1:10" s="1" customFormat="1" ht="39.75" customHeight="1" x14ac:dyDescent="0.3">
      <c r="B84" s="92" t="s">
        <v>93</v>
      </c>
      <c r="C84" s="95" t="s">
        <v>162</v>
      </c>
      <c r="D84" s="75">
        <v>0.5091</v>
      </c>
      <c r="E84" s="10">
        <v>0.52310000000000001</v>
      </c>
      <c r="F84" s="44">
        <v>0.52800000000000002</v>
      </c>
      <c r="G84" s="14">
        <v>0.54430000000000001</v>
      </c>
      <c r="H84" s="16">
        <v>0.24099999999999999</v>
      </c>
      <c r="I84" s="107" t="s">
        <v>209</v>
      </c>
    </row>
    <row r="85" spans="1:10" s="1" customFormat="1" ht="47.25" customHeight="1" x14ac:dyDescent="0.3">
      <c r="B85" s="92" t="s">
        <v>94</v>
      </c>
      <c r="C85" s="95" t="s">
        <v>162</v>
      </c>
      <c r="D85" s="75">
        <v>1.1135999999999999</v>
      </c>
      <c r="E85" s="10">
        <v>0.92769999999999997</v>
      </c>
      <c r="F85" s="27">
        <v>0.93620000000000003</v>
      </c>
      <c r="G85" s="14">
        <v>0.93820000000000003</v>
      </c>
      <c r="H85" s="16">
        <v>0.83919999999999995</v>
      </c>
      <c r="I85" s="107" t="s">
        <v>209</v>
      </c>
    </row>
    <row r="86" spans="1:10" ht="46.5" customHeight="1" x14ac:dyDescent="0.3">
      <c r="A86" s="1"/>
      <c r="B86" s="92" t="s">
        <v>35</v>
      </c>
      <c r="C86" s="95" t="s">
        <v>163</v>
      </c>
      <c r="D86" s="28">
        <v>0.66049999999999998</v>
      </c>
      <c r="E86" s="35">
        <v>0.68</v>
      </c>
      <c r="F86" s="37" t="s">
        <v>216</v>
      </c>
      <c r="G86" s="37" t="s">
        <v>216</v>
      </c>
      <c r="H86" s="58" t="s">
        <v>216</v>
      </c>
      <c r="I86" s="106" t="s">
        <v>196</v>
      </c>
      <c r="J86" s="1"/>
    </row>
    <row r="87" spans="1:10" s="1" customFormat="1" ht="50.25" customHeight="1" x14ac:dyDescent="0.3">
      <c r="B87" s="92" t="s">
        <v>36</v>
      </c>
      <c r="C87" s="95" t="s">
        <v>163</v>
      </c>
      <c r="D87" s="33">
        <v>47.9</v>
      </c>
      <c r="E87" s="17">
        <v>37.4</v>
      </c>
      <c r="F87" s="37" t="s">
        <v>216</v>
      </c>
      <c r="G87" s="37" t="s">
        <v>216</v>
      </c>
      <c r="H87" s="58" t="s">
        <v>216</v>
      </c>
      <c r="I87" s="106" t="s">
        <v>196</v>
      </c>
    </row>
    <row r="88" spans="1:10" s="1" customFormat="1" ht="57" customHeight="1" x14ac:dyDescent="0.3">
      <c r="B88" s="92" t="s">
        <v>37</v>
      </c>
      <c r="C88" s="95" t="s">
        <v>163</v>
      </c>
      <c r="D88" s="33" t="s">
        <v>181</v>
      </c>
      <c r="E88" s="43" t="s">
        <v>185</v>
      </c>
      <c r="F88" s="44" t="s">
        <v>185</v>
      </c>
      <c r="G88" s="44" t="s">
        <v>185</v>
      </c>
      <c r="H88" s="58" t="s">
        <v>216</v>
      </c>
      <c r="I88" s="106" t="s">
        <v>196</v>
      </c>
    </row>
    <row r="89" spans="1:10" s="1" customFormat="1" ht="54.75" customHeight="1" x14ac:dyDescent="0.3">
      <c r="B89" s="92" t="s">
        <v>39</v>
      </c>
      <c r="C89" s="95" t="s">
        <v>163</v>
      </c>
      <c r="D89" s="33">
        <v>33.33</v>
      </c>
      <c r="E89" s="17">
        <v>33.33</v>
      </c>
      <c r="F89" s="37">
        <v>6.12</v>
      </c>
      <c r="G89" s="37" t="s">
        <v>216</v>
      </c>
      <c r="H89" s="58" t="s">
        <v>216</v>
      </c>
      <c r="I89" s="106" t="s">
        <v>196</v>
      </c>
    </row>
    <row r="90" spans="1:10" s="1" customFormat="1" ht="51" customHeight="1" x14ac:dyDescent="0.3">
      <c r="B90" s="92" t="s">
        <v>74</v>
      </c>
      <c r="C90" s="95" t="s">
        <v>169</v>
      </c>
      <c r="D90" s="33">
        <v>1630</v>
      </c>
      <c r="E90" s="17">
        <v>1255</v>
      </c>
      <c r="F90" s="55">
        <v>1364</v>
      </c>
      <c r="G90" s="55">
        <v>1252</v>
      </c>
      <c r="H90" s="59">
        <v>784</v>
      </c>
      <c r="I90" s="106" t="s">
        <v>208</v>
      </c>
    </row>
    <row r="91" spans="1:10" s="1" customFormat="1" ht="46.5" customHeight="1" x14ac:dyDescent="0.3">
      <c r="B91" s="92" t="s">
        <v>113</v>
      </c>
      <c r="C91" s="95" t="s">
        <v>169</v>
      </c>
      <c r="D91" s="33">
        <v>143</v>
      </c>
      <c r="E91" s="17">
        <v>138</v>
      </c>
      <c r="F91" s="18">
        <v>118</v>
      </c>
      <c r="G91" s="18">
        <v>68</v>
      </c>
      <c r="H91" s="19" t="s">
        <v>216</v>
      </c>
      <c r="I91" s="106" t="s">
        <v>196</v>
      </c>
    </row>
    <row r="92" spans="1:10" s="1" customFormat="1" ht="43.5" customHeight="1" x14ac:dyDescent="0.3">
      <c r="B92" s="92" t="s">
        <v>114</v>
      </c>
      <c r="C92" s="95" t="s">
        <v>169</v>
      </c>
      <c r="D92" s="33">
        <v>0</v>
      </c>
      <c r="E92" s="17">
        <v>0</v>
      </c>
      <c r="F92" s="51">
        <v>0</v>
      </c>
      <c r="G92" s="51">
        <v>0</v>
      </c>
      <c r="H92" s="60" t="s">
        <v>216</v>
      </c>
      <c r="I92" s="106" t="s">
        <v>196</v>
      </c>
    </row>
    <row r="93" spans="1:10" s="1" customFormat="1" ht="37.5" customHeight="1" x14ac:dyDescent="0.3">
      <c r="B93" s="92" t="s">
        <v>115</v>
      </c>
      <c r="C93" s="95" t="s">
        <v>169</v>
      </c>
      <c r="D93" s="33">
        <v>0</v>
      </c>
      <c r="E93" s="17">
        <v>0</v>
      </c>
      <c r="F93" s="55">
        <v>0</v>
      </c>
      <c r="G93" s="55">
        <v>0</v>
      </c>
      <c r="H93" s="59" t="s">
        <v>216</v>
      </c>
      <c r="I93" s="106" t="s">
        <v>196</v>
      </c>
    </row>
    <row r="94" spans="1:10" s="1" customFormat="1" ht="46.5" customHeight="1" x14ac:dyDescent="0.3">
      <c r="B94" s="92" t="s">
        <v>116</v>
      </c>
      <c r="C94" s="95" t="s">
        <v>169</v>
      </c>
      <c r="D94" s="33">
        <v>43</v>
      </c>
      <c r="E94" s="17">
        <v>37</v>
      </c>
      <c r="F94" s="18">
        <v>61</v>
      </c>
      <c r="G94" s="18">
        <v>31</v>
      </c>
      <c r="H94" s="19" t="s">
        <v>216</v>
      </c>
      <c r="I94" s="106" t="s">
        <v>196</v>
      </c>
    </row>
    <row r="95" spans="1:10" s="1" customFormat="1" ht="46.5" customHeight="1" x14ac:dyDescent="0.3">
      <c r="B95" s="92" t="s">
        <v>117</v>
      </c>
      <c r="C95" s="95" t="s">
        <v>169</v>
      </c>
      <c r="D95" s="33">
        <v>0</v>
      </c>
      <c r="E95" s="17">
        <v>0</v>
      </c>
      <c r="F95" s="51">
        <v>0</v>
      </c>
      <c r="G95" s="51">
        <v>0</v>
      </c>
      <c r="H95" s="60" t="s">
        <v>216</v>
      </c>
      <c r="I95" s="106" t="s">
        <v>196</v>
      </c>
    </row>
    <row r="96" spans="1:10" s="1" customFormat="1" ht="39" customHeight="1" x14ac:dyDescent="0.3">
      <c r="B96" s="92" t="s">
        <v>118</v>
      </c>
      <c r="C96" s="95" t="s">
        <v>169</v>
      </c>
      <c r="D96" s="33">
        <v>6</v>
      </c>
      <c r="E96" s="17">
        <v>2</v>
      </c>
      <c r="F96" s="55">
        <v>9</v>
      </c>
      <c r="G96" s="55">
        <v>3</v>
      </c>
      <c r="H96" s="59" t="s">
        <v>216</v>
      </c>
      <c r="I96" s="106" t="s">
        <v>196</v>
      </c>
    </row>
    <row r="97" spans="1:10" ht="39.75" customHeight="1" x14ac:dyDescent="0.3">
      <c r="A97" s="1"/>
      <c r="B97" s="92" t="s">
        <v>119</v>
      </c>
      <c r="C97" s="95" t="s">
        <v>169</v>
      </c>
      <c r="D97" s="33">
        <v>1</v>
      </c>
      <c r="E97" s="17">
        <v>0</v>
      </c>
      <c r="F97" s="18">
        <v>0</v>
      </c>
      <c r="G97" s="18">
        <v>0</v>
      </c>
      <c r="H97" s="19" t="s">
        <v>216</v>
      </c>
      <c r="I97" s="106" t="s">
        <v>196</v>
      </c>
      <c r="J97" s="1"/>
    </row>
    <row r="98" spans="1:10" s="1" customFormat="1" ht="54" customHeight="1" x14ac:dyDescent="0.3">
      <c r="B98" s="92" t="s">
        <v>147</v>
      </c>
      <c r="C98" s="95" t="s">
        <v>171</v>
      </c>
      <c r="D98" s="33">
        <v>2597</v>
      </c>
      <c r="E98" s="17">
        <v>1915</v>
      </c>
      <c r="F98" s="55">
        <v>2564</v>
      </c>
      <c r="G98" s="55">
        <v>3109</v>
      </c>
      <c r="H98" s="59">
        <v>2585</v>
      </c>
      <c r="I98" s="106" t="s">
        <v>208</v>
      </c>
    </row>
    <row r="99" spans="1:10" s="1" customFormat="1" ht="42" customHeight="1" x14ac:dyDescent="0.3">
      <c r="B99" s="92" t="s">
        <v>148</v>
      </c>
      <c r="C99" s="95" t="s">
        <v>171</v>
      </c>
      <c r="D99" s="33">
        <v>911</v>
      </c>
      <c r="E99" s="17">
        <v>610</v>
      </c>
      <c r="F99" s="18">
        <v>597</v>
      </c>
      <c r="G99" s="18">
        <v>756</v>
      </c>
      <c r="H99" s="19">
        <v>710</v>
      </c>
      <c r="I99" s="106" t="s">
        <v>208</v>
      </c>
    </row>
    <row r="100" spans="1:10" s="1" customFormat="1" ht="46.5" customHeight="1" x14ac:dyDescent="0.3">
      <c r="B100" s="92" t="s">
        <v>149</v>
      </c>
      <c r="C100" s="95" t="s">
        <v>171</v>
      </c>
      <c r="D100" s="33">
        <v>1009</v>
      </c>
      <c r="E100" s="17">
        <v>502</v>
      </c>
      <c r="F100" s="51">
        <v>526</v>
      </c>
      <c r="G100" s="51">
        <v>588</v>
      </c>
      <c r="H100" s="60">
        <v>523</v>
      </c>
      <c r="I100" s="106" t="s">
        <v>208</v>
      </c>
    </row>
    <row r="101" spans="1:10" s="1" customFormat="1" ht="44.25" customHeight="1" x14ac:dyDescent="0.3">
      <c r="B101" s="92" t="s">
        <v>131</v>
      </c>
      <c r="C101" s="95" t="s">
        <v>171</v>
      </c>
      <c r="D101" s="33">
        <v>33</v>
      </c>
      <c r="E101" s="17">
        <v>25</v>
      </c>
      <c r="F101" s="55">
        <v>22</v>
      </c>
      <c r="G101" s="44">
        <v>18</v>
      </c>
      <c r="H101" s="61">
        <v>30</v>
      </c>
      <c r="I101" s="106" t="s">
        <v>208</v>
      </c>
    </row>
    <row r="102" spans="1:10" s="1" customFormat="1" ht="41.25" customHeight="1" x14ac:dyDescent="0.3">
      <c r="B102" s="92" t="s">
        <v>132</v>
      </c>
      <c r="C102" s="95" t="s">
        <v>171</v>
      </c>
      <c r="D102" s="33">
        <v>232</v>
      </c>
      <c r="E102" s="17">
        <v>158</v>
      </c>
      <c r="F102" s="18">
        <v>201</v>
      </c>
      <c r="G102" s="18">
        <v>186</v>
      </c>
      <c r="H102" s="19">
        <v>155</v>
      </c>
      <c r="I102" s="106" t="s">
        <v>208</v>
      </c>
    </row>
    <row r="103" spans="1:10" s="1" customFormat="1" ht="38.25" customHeight="1" x14ac:dyDescent="0.3">
      <c r="B103" s="92" t="s">
        <v>109</v>
      </c>
      <c r="C103" s="95" t="s">
        <v>165</v>
      </c>
      <c r="D103" s="33" t="s">
        <v>216</v>
      </c>
      <c r="E103" s="35">
        <v>0.14599999999999999</v>
      </c>
      <c r="F103" s="36">
        <v>0.06</v>
      </c>
      <c r="G103" s="29">
        <v>0.05</v>
      </c>
      <c r="H103" s="62" t="s">
        <v>216</v>
      </c>
      <c r="I103" s="106" t="s">
        <v>196</v>
      </c>
    </row>
    <row r="104" spans="1:10" s="1" customFormat="1" ht="48.75" customHeight="1" x14ac:dyDescent="0.3">
      <c r="B104" s="92" t="s">
        <v>108</v>
      </c>
      <c r="C104" s="95" t="s">
        <v>165</v>
      </c>
      <c r="D104" s="33" t="s">
        <v>216</v>
      </c>
      <c r="E104" s="35">
        <v>0.14599999999999999</v>
      </c>
      <c r="F104" s="36">
        <v>0.14599999999999999</v>
      </c>
      <c r="G104" s="29">
        <v>0.21</v>
      </c>
      <c r="H104" s="63" t="s">
        <v>216</v>
      </c>
      <c r="I104" s="106" t="s">
        <v>196</v>
      </c>
    </row>
    <row r="105" spans="1:10" s="1" customFormat="1" ht="46.5" customHeight="1" x14ac:dyDescent="0.3">
      <c r="B105" s="92" t="s">
        <v>110</v>
      </c>
      <c r="C105" s="95" t="s">
        <v>165</v>
      </c>
      <c r="D105" s="33" t="s">
        <v>216</v>
      </c>
      <c r="E105" s="35">
        <v>0.22</v>
      </c>
      <c r="F105" s="36">
        <v>0.22</v>
      </c>
      <c r="G105" s="29">
        <v>0.17</v>
      </c>
      <c r="H105" s="63" t="s">
        <v>216</v>
      </c>
      <c r="I105" s="106" t="s">
        <v>196</v>
      </c>
    </row>
    <row r="106" spans="1:10" s="1" customFormat="1" ht="38.25" customHeight="1" x14ac:dyDescent="0.3">
      <c r="B106" s="92" t="s">
        <v>190</v>
      </c>
      <c r="C106" s="95" t="s">
        <v>165</v>
      </c>
      <c r="D106" s="33" t="s">
        <v>216</v>
      </c>
      <c r="E106" s="35">
        <v>0.1</v>
      </c>
      <c r="F106" s="36">
        <v>0.1</v>
      </c>
      <c r="G106" s="29">
        <v>0.08</v>
      </c>
      <c r="H106" s="63" t="s">
        <v>216</v>
      </c>
      <c r="I106" s="106" t="s">
        <v>196</v>
      </c>
    </row>
    <row r="107" spans="1:10" s="1" customFormat="1" ht="45" customHeight="1" x14ac:dyDescent="0.3">
      <c r="B107" s="92" t="s">
        <v>107</v>
      </c>
      <c r="C107" s="95" t="s">
        <v>165</v>
      </c>
      <c r="D107" s="33" t="s">
        <v>216</v>
      </c>
      <c r="E107" s="35">
        <v>0.1</v>
      </c>
      <c r="F107" s="36">
        <v>0.1</v>
      </c>
      <c r="G107" s="29">
        <v>0.05</v>
      </c>
      <c r="H107" s="62" t="s">
        <v>216</v>
      </c>
      <c r="I107" s="106" t="s">
        <v>196</v>
      </c>
    </row>
    <row r="108" spans="1:10" s="1" customFormat="1" ht="44.25" customHeight="1" x14ac:dyDescent="0.3">
      <c r="B108" s="92" t="s">
        <v>84</v>
      </c>
      <c r="C108" s="95" t="s">
        <v>197</v>
      </c>
      <c r="D108" s="33" t="s">
        <v>216</v>
      </c>
      <c r="E108" s="10">
        <v>0.46460000000000001</v>
      </c>
      <c r="F108" s="25">
        <v>0.46460000000000001</v>
      </c>
      <c r="G108" s="25">
        <v>0.46460000000000001</v>
      </c>
      <c r="H108" s="63" t="s">
        <v>216</v>
      </c>
      <c r="I108" s="106" t="s">
        <v>196</v>
      </c>
    </row>
    <row r="109" spans="1:10" s="1" customFormat="1" ht="44.25" customHeight="1" x14ac:dyDescent="0.3">
      <c r="B109" s="92" t="s">
        <v>10</v>
      </c>
      <c r="C109" s="100" t="s">
        <v>176</v>
      </c>
      <c r="D109" s="89">
        <v>31.9</v>
      </c>
      <c r="E109" s="64">
        <v>31.7</v>
      </c>
      <c r="F109" s="27">
        <v>20.2</v>
      </c>
      <c r="G109" s="47">
        <f>(90/5054)*1000</f>
        <v>17.807677087455481</v>
      </c>
      <c r="H109" s="63" t="s">
        <v>216</v>
      </c>
      <c r="I109" s="106" t="s">
        <v>211</v>
      </c>
    </row>
    <row r="110" spans="1:10" s="1" customFormat="1" ht="48.75" customHeight="1" x14ac:dyDescent="0.3">
      <c r="B110" s="92" t="s">
        <v>11</v>
      </c>
      <c r="C110" s="100" t="s">
        <v>176</v>
      </c>
      <c r="D110" s="86">
        <v>10.7</v>
      </c>
      <c r="E110" s="52">
        <v>10.9</v>
      </c>
      <c r="F110" s="37">
        <v>10.1</v>
      </c>
      <c r="G110" s="47">
        <f>+(52/5054)*1000</f>
        <v>10.288880094974276</v>
      </c>
      <c r="H110" s="63" t="s">
        <v>216</v>
      </c>
      <c r="I110" s="106" t="s">
        <v>211</v>
      </c>
    </row>
    <row r="111" spans="1:10" s="1" customFormat="1" ht="42.75" customHeight="1" x14ac:dyDescent="0.3">
      <c r="B111" s="92" t="s">
        <v>12</v>
      </c>
      <c r="C111" s="100" t="s">
        <v>176</v>
      </c>
      <c r="D111" s="86">
        <v>12.2</v>
      </c>
      <c r="E111" s="65">
        <v>11.6</v>
      </c>
      <c r="F111" s="44">
        <v>12.3</v>
      </c>
      <c r="G111" s="47">
        <v>12.8</v>
      </c>
      <c r="H111" s="62" t="s">
        <v>216</v>
      </c>
      <c r="I111" s="106" t="s">
        <v>212</v>
      </c>
    </row>
    <row r="112" spans="1:10" s="1" customFormat="1" ht="51" customHeight="1" x14ac:dyDescent="0.3">
      <c r="B112" s="92" t="s">
        <v>13</v>
      </c>
      <c r="C112" s="100" t="s">
        <v>176</v>
      </c>
      <c r="D112" s="88">
        <v>0.97399999999999998</v>
      </c>
      <c r="E112" s="35">
        <v>0.86899999999999999</v>
      </c>
      <c r="F112" s="21">
        <v>0.88800000000000001</v>
      </c>
      <c r="G112" s="14">
        <v>0.86799999999999999</v>
      </c>
      <c r="H112" s="63" t="s">
        <v>216</v>
      </c>
      <c r="I112" s="106" t="s">
        <v>211</v>
      </c>
    </row>
    <row r="113" spans="2:9" s="1" customFormat="1" ht="50.25" customHeight="1" x14ac:dyDescent="0.3">
      <c r="B113" s="92" t="s">
        <v>14</v>
      </c>
      <c r="C113" s="100" t="s">
        <v>176</v>
      </c>
      <c r="D113" s="88">
        <v>8.7999999999999995E-2</v>
      </c>
      <c r="E113" s="10">
        <v>7.1999999999999995E-2</v>
      </c>
      <c r="F113" s="24">
        <v>9.0700000000000003E-2</v>
      </c>
      <c r="G113" s="14">
        <f>+(0.0933913731697665)</f>
        <v>9.3391373169766506E-2</v>
      </c>
      <c r="H113" s="63" t="s">
        <v>216</v>
      </c>
      <c r="I113" s="106" t="s">
        <v>211</v>
      </c>
    </row>
    <row r="114" spans="2:9" s="1" customFormat="1" ht="46.5" customHeight="1" x14ac:dyDescent="0.3">
      <c r="B114" s="92" t="s">
        <v>15</v>
      </c>
      <c r="C114" s="100" t="s">
        <v>176</v>
      </c>
      <c r="D114" s="75">
        <v>0.122</v>
      </c>
      <c r="E114" s="10">
        <v>3.1E-2</v>
      </c>
      <c r="F114" s="44">
        <v>3</v>
      </c>
      <c r="G114" s="37">
        <v>0</v>
      </c>
      <c r="H114" s="63" t="s">
        <v>216</v>
      </c>
      <c r="I114" s="106" t="s">
        <v>211</v>
      </c>
    </row>
    <row r="115" spans="2:9" s="1" customFormat="1" ht="42.75" customHeight="1" x14ac:dyDescent="0.3">
      <c r="B115" s="92" t="s">
        <v>16</v>
      </c>
      <c r="C115" s="100" t="s">
        <v>176</v>
      </c>
      <c r="D115" s="33">
        <v>0</v>
      </c>
      <c r="E115" s="17">
        <v>0</v>
      </c>
      <c r="F115" s="34">
        <v>0</v>
      </c>
      <c r="G115" s="37">
        <v>0</v>
      </c>
      <c r="H115" s="62" t="s">
        <v>216</v>
      </c>
      <c r="I115" s="106" t="s">
        <v>211</v>
      </c>
    </row>
    <row r="116" spans="2:9" s="1" customFormat="1" ht="55.5" customHeight="1" x14ac:dyDescent="0.3">
      <c r="B116" s="92" t="s">
        <v>30</v>
      </c>
      <c r="C116" s="100" t="s">
        <v>156</v>
      </c>
      <c r="D116" s="17">
        <v>12</v>
      </c>
      <c r="E116" s="17">
        <v>12</v>
      </c>
      <c r="F116" s="33">
        <v>12</v>
      </c>
      <c r="G116" s="34">
        <v>12</v>
      </c>
      <c r="H116" s="63" t="s">
        <v>216</v>
      </c>
      <c r="I116" s="106" t="s">
        <v>211</v>
      </c>
    </row>
    <row r="117" spans="2:9" s="1" customFormat="1" ht="60" customHeight="1" x14ac:dyDescent="0.3">
      <c r="B117" s="92" t="s">
        <v>31</v>
      </c>
      <c r="C117" s="95" t="s">
        <v>156</v>
      </c>
      <c r="D117" s="33" t="s">
        <v>216</v>
      </c>
      <c r="E117" s="17" t="s">
        <v>216</v>
      </c>
      <c r="F117" s="51">
        <v>79</v>
      </c>
      <c r="G117" s="51">
        <v>78</v>
      </c>
      <c r="H117" s="63" t="s">
        <v>216</v>
      </c>
      <c r="I117" s="106" t="s">
        <v>211</v>
      </c>
    </row>
    <row r="118" spans="2:9" s="1" customFormat="1" ht="42" customHeight="1" x14ac:dyDescent="0.3">
      <c r="B118" s="92" t="s">
        <v>8</v>
      </c>
      <c r="C118" s="95" t="s">
        <v>182</v>
      </c>
      <c r="D118" s="77">
        <v>0.20100000000000001</v>
      </c>
      <c r="E118" s="35">
        <v>0.14599999999999999</v>
      </c>
      <c r="F118" s="11">
        <v>0.26150000000000001</v>
      </c>
      <c r="G118" s="11">
        <v>0.34</v>
      </c>
      <c r="H118" s="63" t="s">
        <v>216</v>
      </c>
      <c r="I118" s="106" t="s">
        <v>211</v>
      </c>
    </row>
    <row r="119" spans="2:9" s="1" customFormat="1" ht="42.75" customHeight="1" x14ac:dyDescent="0.3">
      <c r="B119" s="92" t="s">
        <v>146</v>
      </c>
      <c r="C119" s="95" t="s">
        <v>161</v>
      </c>
      <c r="D119" s="33">
        <v>44706</v>
      </c>
      <c r="E119" s="17">
        <v>43393</v>
      </c>
      <c r="F119" s="34">
        <v>43187</v>
      </c>
      <c r="G119" s="34">
        <v>42267</v>
      </c>
      <c r="H119" s="38">
        <v>39378</v>
      </c>
      <c r="I119" s="107" t="s">
        <v>209</v>
      </c>
    </row>
    <row r="120" spans="2:9" s="1" customFormat="1" ht="42.75" customHeight="1" x14ac:dyDescent="0.3">
      <c r="B120" s="92" t="s">
        <v>95</v>
      </c>
      <c r="C120" s="95" t="s">
        <v>161</v>
      </c>
      <c r="D120" s="75">
        <v>4.0599999999999997E-2</v>
      </c>
      <c r="E120" s="10">
        <v>2.6599999999999999E-2</v>
      </c>
      <c r="F120" s="24">
        <v>6.4799999999999996E-2</v>
      </c>
      <c r="G120" s="14">
        <v>6.54E-2</v>
      </c>
      <c r="H120" s="16" t="s">
        <v>216</v>
      </c>
      <c r="I120" s="107" t="s">
        <v>209</v>
      </c>
    </row>
    <row r="121" spans="2:9" s="1" customFormat="1" ht="42" customHeight="1" x14ac:dyDescent="0.3">
      <c r="B121" s="92" t="s">
        <v>96</v>
      </c>
      <c r="C121" s="95" t="s">
        <v>161</v>
      </c>
      <c r="D121" s="75">
        <v>2.3400000000000001E-2</v>
      </c>
      <c r="E121" s="10">
        <v>2.63E-2</v>
      </c>
      <c r="F121" s="14">
        <v>4.7500000000000001E-2</v>
      </c>
      <c r="G121" s="14">
        <v>4.4499999999999998E-2</v>
      </c>
      <c r="H121" s="16" t="s">
        <v>216</v>
      </c>
      <c r="I121" s="107" t="s">
        <v>209</v>
      </c>
    </row>
    <row r="122" spans="2:9" s="1" customFormat="1" ht="45.75" customHeight="1" x14ac:dyDescent="0.3">
      <c r="B122" s="92" t="s">
        <v>210</v>
      </c>
      <c r="C122" s="95" t="s">
        <v>161</v>
      </c>
      <c r="D122" s="75">
        <v>0.6976</v>
      </c>
      <c r="E122" s="46">
        <v>0.64100000000000001</v>
      </c>
      <c r="F122" s="21">
        <v>0.66279999999999994</v>
      </c>
      <c r="G122" s="14">
        <v>0.66420000000000001</v>
      </c>
      <c r="H122" s="16">
        <v>0.71830000000000005</v>
      </c>
      <c r="I122" s="107" t="s">
        <v>209</v>
      </c>
    </row>
    <row r="123" spans="2:9" s="1" customFormat="1" ht="46.5" customHeight="1" x14ac:dyDescent="0.3">
      <c r="B123" s="92" t="s">
        <v>33</v>
      </c>
      <c r="C123" s="95" t="s">
        <v>161</v>
      </c>
      <c r="D123" s="75">
        <v>0.93489999999999995</v>
      </c>
      <c r="E123" s="10">
        <v>0.90010000000000001</v>
      </c>
      <c r="F123" s="14">
        <v>0.88790000000000002</v>
      </c>
      <c r="G123" s="14">
        <v>0.85440000000000005</v>
      </c>
      <c r="H123" s="16">
        <v>0.8034</v>
      </c>
      <c r="I123" s="107" t="s">
        <v>209</v>
      </c>
    </row>
    <row r="124" spans="2:9" s="1" customFormat="1" ht="50.25" customHeight="1" x14ac:dyDescent="0.3">
      <c r="B124" s="92" t="s">
        <v>83</v>
      </c>
      <c r="C124" s="95" t="s">
        <v>170</v>
      </c>
      <c r="D124" s="26">
        <v>0.45</v>
      </c>
      <c r="E124" s="20">
        <v>0.52</v>
      </c>
      <c r="F124" s="11">
        <v>0.53</v>
      </c>
      <c r="G124" s="11">
        <v>0.32</v>
      </c>
      <c r="H124" s="12">
        <v>0.41</v>
      </c>
      <c r="I124" s="106" t="s">
        <v>201</v>
      </c>
    </row>
    <row r="125" spans="2:9" s="1" customFormat="1" ht="46.5" customHeight="1" x14ac:dyDescent="0.3">
      <c r="B125" s="92" t="s">
        <v>85</v>
      </c>
      <c r="C125" s="95" t="s">
        <v>153</v>
      </c>
      <c r="D125" s="75">
        <v>4.2200000000000001E-2</v>
      </c>
      <c r="E125" s="10">
        <v>4.5900000000000003E-2</v>
      </c>
      <c r="F125" s="14">
        <v>4.6300000000000001E-2</v>
      </c>
      <c r="G125" s="14">
        <v>3.9600000000000003E-2</v>
      </c>
      <c r="H125" s="48" t="s">
        <v>216</v>
      </c>
      <c r="I125" s="106" t="s">
        <v>211</v>
      </c>
    </row>
    <row r="126" spans="2:9" s="1" customFormat="1" ht="52.5" customHeight="1" x14ac:dyDescent="0.3">
      <c r="B126" s="92" t="s">
        <v>86</v>
      </c>
      <c r="C126" s="95" t="s">
        <v>153</v>
      </c>
      <c r="D126" s="75">
        <v>8.3599999999999994E-2</v>
      </c>
      <c r="E126" s="35">
        <v>8.5000000000000006E-2</v>
      </c>
      <c r="F126" s="24">
        <v>8.4400000000000003E-2</v>
      </c>
      <c r="G126" s="24">
        <v>8.4853453576552579E-2</v>
      </c>
      <c r="H126" s="66" t="s">
        <v>216</v>
      </c>
      <c r="I126" s="106" t="s">
        <v>211</v>
      </c>
    </row>
    <row r="127" spans="2:9" s="1" customFormat="1" ht="47.25" customHeight="1" x14ac:dyDescent="0.3">
      <c r="B127" s="92" t="s">
        <v>18</v>
      </c>
      <c r="C127" s="95" t="s">
        <v>153</v>
      </c>
      <c r="D127" s="33">
        <v>348</v>
      </c>
      <c r="E127" s="17">
        <v>167</v>
      </c>
      <c r="F127" s="49">
        <v>220</v>
      </c>
      <c r="G127" s="67">
        <v>121</v>
      </c>
      <c r="H127" s="68" t="s">
        <v>216</v>
      </c>
      <c r="I127" s="106" t="s">
        <v>211</v>
      </c>
    </row>
    <row r="128" spans="2:9" s="1" customFormat="1" ht="43.5" customHeight="1" x14ac:dyDescent="0.3">
      <c r="B128" s="92" t="s">
        <v>19</v>
      </c>
      <c r="C128" s="95" t="s">
        <v>153</v>
      </c>
      <c r="D128" s="86">
        <v>2.36</v>
      </c>
      <c r="E128" s="52">
        <v>1.19</v>
      </c>
      <c r="F128" s="27">
        <v>3.8</v>
      </c>
      <c r="G128" s="69">
        <f>(23/5054)*1000</f>
        <v>4.5508508112386226</v>
      </c>
      <c r="H128" s="48" t="s">
        <v>216</v>
      </c>
      <c r="I128" s="106" t="s">
        <v>211</v>
      </c>
    </row>
    <row r="129" spans="1:10" s="1" customFormat="1" ht="47.25" customHeight="1" x14ac:dyDescent="0.3">
      <c r="B129" s="92" t="s">
        <v>191</v>
      </c>
      <c r="C129" s="95" t="s">
        <v>153</v>
      </c>
      <c r="D129" s="89">
        <f>(78638/539904)*100000</f>
        <v>14565.181958274065</v>
      </c>
      <c r="E129" s="17">
        <v>8254.6</v>
      </c>
      <c r="F129" s="17">
        <v>8014.87</v>
      </c>
      <c r="G129" s="70">
        <f>(72241/559810)*100000</f>
        <v>12904.556903235027</v>
      </c>
      <c r="H129" s="71" t="s">
        <v>216</v>
      </c>
      <c r="I129" s="106" t="s">
        <v>211</v>
      </c>
    </row>
    <row r="130" spans="1:10" s="1" customFormat="1" ht="48.75" customHeight="1" x14ac:dyDescent="0.3">
      <c r="B130" s="92" t="s">
        <v>40</v>
      </c>
      <c r="C130" s="95" t="s">
        <v>153</v>
      </c>
      <c r="D130" s="89">
        <v>0.56999999999999995</v>
      </c>
      <c r="E130" s="17">
        <v>0.54</v>
      </c>
      <c r="F130" s="47">
        <v>0.6</v>
      </c>
      <c r="G130" s="69">
        <v>0.35</v>
      </c>
      <c r="H130" s="48" t="s">
        <v>216</v>
      </c>
      <c r="I130" s="106" t="s">
        <v>211</v>
      </c>
    </row>
    <row r="131" spans="1:10" s="1" customFormat="1" ht="47.25" customHeight="1" x14ac:dyDescent="0.3">
      <c r="B131" s="92" t="s">
        <v>21</v>
      </c>
      <c r="C131" s="95" t="s">
        <v>158</v>
      </c>
      <c r="D131" s="28">
        <v>2.58E-2</v>
      </c>
      <c r="E131" s="10">
        <v>1.1900000000000001E-2</v>
      </c>
      <c r="F131" s="14">
        <v>7.9000000000000008E-3</v>
      </c>
      <c r="G131" s="11">
        <v>0</v>
      </c>
      <c r="H131" s="58" t="s">
        <v>216</v>
      </c>
      <c r="I131" s="106" t="s">
        <v>211</v>
      </c>
    </row>
    <row r="132" spans="1:10" s="1" customFormat="1" ht="45.75" customHeight="1" x14ac:dyDescent="0.3">
      <c r="A132"/>
      <c r="B132" s="92" t="s">
        <v>22</v>
      </c>
      <c r="C132" s="95" t="s">
        <v>158</v>
      </c>
      <c r="D132" s="33">
        <v>787</v>
      </c>
      <c r="E132" s="17">
        <v>863</v>
      </c>
      <c r="F132" s="34">
        <v>92</v>
      </c>
      <c r="G132" s="67">
        <v>104</v>
      </c>
      <c r="H132" s="68" t="s">
        <v>216</v>
      </c>
      <c r="I132" s="106" t="s">
        <v>211</v>
      </c>
      <c r="J132"/>
    </row>
    <row r="133" spans="1:10" s="1" customFormat="1" ht="43.5" customHeight="1" x14ac:dyDescent="0.3">
      <c r="B133" s="92" t="s">
        <v>23</v>
      </c>
      <c r="C133" s="95" t="s">
        <v>158</v>
      </c>
      <c r="D133" s="33">
        <v>12.87</v>
      </c>
      <c r="E133" s="17">
        <v>7.3</v>
      </c>
      <c r="F133" s="37" t="s">
        <v>183</v>
      </c>
      <c r="G133" s="44">
        <f>(57/569569)*100000</f>
        <v>10.007567125317564</v>
      </c>
      <c r="H133" s="68" t="s">
        <v>216</v>
      </c>
      <c r="I133" s="106" t="s">
        <v>211</v>
      </c>
    </row>
    <row r="134" spans="1:10" s="1" customFormat="1" ht="51" customHeight="1" x14ac:dyDescent="0.3">
      <c r="B134" s="92" t="s">
        <v>82</v>
      </c>
      <c r="C134" s="95" t="s">
        <v>179</v>
      </c>
      <c r="D134" s="33">
        <v>6</v>
      </c>
      <c r="E134" s="17">
        <v>3</v>
      </c>
      <c r="F134" s="49">
        <v>8</v>
      </c>
      <c r="G134" s="49">
        <v>5</v>
      </c>
      <c r="H134" s="68" t="s">
        <v>216</v>
      </c>
      <c r="I134" s="106" t="s">
        <v>211</v>
      </c>
    </row>
    <row r="135" spans="1:10" s="1" customFormat="1" ht="48" customHeight="1" x14ac:dyDescent="0.3">
      <c r="B135" s="92" t="s">
        <v>32</v>
      </c>
      <c r="C135" s="95" t="s">
        <v>160</v>
      </c>
      <c r="D135" s="26">
        <v>0.86</v>
      </c>
      <c r="E135" s="35">
        <v>0.625</v>
      </c>
      <c r="F135" s="11">
        <v>0.94</v>
      </c>
      <c r="G135" s="11">
        <v>0.83</v>
      </c>
      <c r="H135" s="68" t="s">
        <v>216</v>
      </c>
      <c r="I135" s="106" t="s">
        <v>211</v>
      </c>
    </row>
    <row r="136" spans="1:10" s="1" customFormat="1" ht="49.5" customHeight="1" x14ac:dyDescent="0.3">
      <c r="B136" s="92" t="s">
        <v>20</v>
      </c>
      <c r="C136" s="95" t="s">
        <v>157</v>
      </c>
      <c r="D136" s="33">
        <v>6890.32</v>
      </c>
      <c r="E136" s="17">
        <v>4120.3</v>
      </c>
      <c r="F136" s="17">
        <v>4272.95</v>
      </c>
      <c r="G136" s="69">
        <v>3927.8</v>
      </c>
      <c r="H136" s="68" t="s">
        <v>216</v>
      </c>
      <c r="I136" s="106" t="s">
        <v>211</v>
      </c>
    </row>
    <row r="137" spans="1:10" s="1" customFormat="1" ht="46.5" customHeight="1" x14ac:dyDescent="0.3">
      <c r="B137" s="92" t="s">
        <v>28</v>
      </c>
      <c r="C137" s="95" t="s">
        <v>177</v>
      </c>
      <c r="D137" s="26">
        <v>0.27</v>
      </c>
      <c r="E137" s="20">
        <v>0.32</v>
      </c>
      <c r="F137" s="11">
        <v>0.37</v>
      </c>
      <c r="G137" s="11">
        <v>0.42499999999999999</v>
      </c>
      <c r="H137" s="68" t="s">
        <v>216</v>
      </c>
      <c r="I137" s="106" t="s">
        <v>211</v>
      </c>
    </row>
    <row r="138" spans="1:10" s="1" customFormat="1" ht="55.5" customHeight="1" x14ac:dyDescent="0.3">
      <c r="A138" s="3"/>
      <c r="B138" s="92" t="s">
        <v>27</v>
      </c>
      <c r="C138" s="95" t="s">
        <v>195</v>
      </c>
      <c r="D138" s="28">
        <v>0.17530000000000001</v>
      </c>
      <c r="E138" s="10">
        <v>0.1774</v>
      </c>
      <c r="F138" s="72">
        <v>0.1671</v>
      </c>
      <c r="G138" s="14">
        <v>0.15509999999999999</v>
      </c>
      <c r="H138" s="68" t="s">
        <v>216</v>
      </c>
      <c r="I138" s="106" t="s">
        <v>213</v>
      </c>
      <c r="J138"/>
    </row>
    <row r="139" spans="1:10" s="1" customFormat="1" ht="51.75" customHeight="1" x14ac:dyDescent="0.3">
      <c r="B139" s="92" t="s">
        <v>29</v>
      </c>
      <c r="C139" s="95" t="s">
        <v>178</v>
      </c>
      <c r="D139" s="76">
        <v>14.5</v>
      </c>
      <c r="E139" s="52">
        <v>14.6</v>
      </c>
      <c r="F139" s="44" t="s">
        <v>184</v>
      </c>
      <c r="G139" s="47">
        <f>+(358/27271)*1000</f>
        <v>13.127498074878076</v>
      </c>
      <c r="H139" s="68" t="s">
        <v>216</v>
      </c>
      <c r="I139" s="106" t="s">
        <v>211</v>
      </c>
    </row>
    <row r="140" spans="1:10" s="1" customFormat="1" ht="36.75" customHeight="1" x14ac:dyDescent="0.3">
      <c r="B140" s="92" t="s">
        <v>9</v>
      </c>
      <c r="C140" s="100" t="s">
        <v>175</v>
      </c>
      <c r="D140" s="76">
        <v>12.1</v>
      </c>
      <c r="E140" s="52">
        <v>12.7</v>
      </c>
      <c r="F140" s="44">
        <v>11.89</v>
      </c>
      <c r="G140" s="47">
        <f>(58/5054)*1000</f>
        <v>11.476058567471311</v>
      </c>
      <c r="H140" s="68" t="s">
        <v>216</v>
      </c>
      <c r="I140" s="106" t="s">
        <v>211</v>
      </c>
    </row>
    <row r="141" spans="1:10" s="1" customFormat="1" ht="51.75" customHeight="1" x14ac:dyDescent="0.3">
      <c r="B141" s="92" t="s">
        <v>17</v>
      </c>
      <c r="C141" s="100" t="s">
        <v>175</v>
      </c>
      <c r="D141" s="33">
        <v>17.309999999999999</v>
      </c>
      <c r="E141" s="17">
        <v>6.3</v>
      </c>
      <c r="F141" s="37">
        <v>1.06</v>
      </c>
      <c r="G141" s="69">
        <f>+(7/121427)*10000</f>
        <v>0.57647804853945173</v>
      </c>
      <c r="H141" s="68" t="s">
        <v>216</v>
      </c>
      <c r="I141" s="106" t="s">
        <v>212</v>
      </c>
    </row>
    <row r="142" spans="1:10" s="1" customFormat="1" ht="37.5" customHeight="1" x14ac:dyDescent="0.3">
      <c r="B142" s="92" t="s">
        <v>38</v>
      </c>
      <c r="C142" s="95" t="s">
        <v>164</v>
      </c>
      <c r="D142" s="33" t="s">
        <v>216</v>
      </c>
      <c r="E142" s="17">
        <v>19</v>
      </c>
      <c r="F142" s="34">
        <v>23</v>
      </c>
      <c r="G142" s="67" t="s">
        <v>216</v>
      </c>
      <c r="H142" s="68" t="s">
        <v>216</v>
      </c>
      <c r="I142" s="106" t="s">
        <v>196</v>
      </c>
    </row>
    <row r="143" spans="1:10" s="1" customFormat="1" ht="41.25" customHeight="1" x14ac:dyDescent="0.3">
      <c r="B143" s="92" t="s">
        <v>43</v>
      </c>
      <c r="C143" s="95" t="s">
        <v>173</v>
      </c>
      <c r="D143" s="33">
        <v>33.58</v>
      </c>
      <c r="E143" s="17">
        <v>24.66</v>
      </c>
      <c r="F143" s="44">
        <v>27.33</v>
      </c>
      <c r="G143" s="67" t="s">
        <v>216</v>
      </c>
      <c r="H143" s="68" t="s">
        <v>216</v>
      </c>
      <c r="I143" s="106" t="s">
        <v>196</v>
      </c>
    </row>
    <row r="144" spans="1:10" s="1" customFormat="1" ht="46.5" customHeight="1" x14ac:dyDescent="0.3">
      <c r="B144" s="92" t="s">
        <v>125</v>
      </c>
      <c r="C144" s="95" t="s">
        <v>145</v>
      </c>
      <c r="D144" s="33">
        <v>55</v>
      </c>
      <c r="E144" s="17">
        <v>6</v>
      </c>
      <c r="F144" s="51">
        <v>76</v>
      </c>
      <c r="G144" s="33">
        <v>58</v>
      </c>
      <c r="H144" s="17">
        <v>48</v>
      </c>
      <c r="I144" s="106" t="s">
        <v>201</v>
      </c>
    </row>
    <row r="145" spans="2:9" s="1" customFormat="1" ht="51.75" customHeight="1" x14ac:dyDescent="0.3">
      <c r="B145" s="92" t="s">
        <v>120</v>
      </c>
      <c r="C145" s="95" t="s">
        <v>145</v>
      </c>
      <c r="D145" s="33">
        <v>78</v>
      </c>
      <c r="E145" s="17">
        <v>13</v>
      </c>
      <c r="F145" s="51">
        <v>121</v>
      </c>
      <c r="G145" s="33">
        <v>214</v>
      </c>
      <c r="H145" s="17">
        <v>97</v>
      </c>
      <c r="I145" s="106" t="s">
        <v>201</v>
      </c>
    </row>
    <row r="146" spans="2:9" s="1" customFormat="1" ht="43.5" customHeight="1" x14ac:dyDescent="0.3">
      <c r="B146" s="92" t="s">
        <v>123</v>
      </c>
      <c r="C146" s="95" t="s">
        <v>145</v>
      </c>
      <c r="D146" s="33">
        <v>0</v>
      </c>
      <c r="E146" s="17">
        <v>0</v>
      </c>
      <c r="F146" s="51">
        <v>0</v>
      </c>
      <c r="G146" s="33">
        <v>0</v>
      </c>
      <c r="H146" s="17">
        <v>0</v>
      </c>
      <c r="I146" s="106" t="s">
        <v>201</v>
      </c>
    </row>
    <row r="147" spans="2:9" s="1" customFormat="1" ht="39.75" customHeight="1" x14ac:dyDescent="0.3">
      <c r="B147" s="92" t="s">
        <v>121</v>
      </c>
      <c r="C147" s="95" t="s">
        <v>145</v>
      </c>
      <c r="D147" s="33">
        <v>0</v>
      </c>
      <c r="E147" s="17">
        <v>0</v>
      </c>
      <c r="F147" s="51">
        <v>1</v>
      </c>
      <c r="G147" s="33">
        <v>0</v>
      </c>
      <c r="H147" s="17">
        <v>0</v>
      </c>
      <c r="I147" s="106" t="s">
        <v>201</v>
      </c>
    </row>
    <row r="148" spans="2:9" s="1" customFormat="1" ht="39.75" customHeight="1" x14ac:dyDescent="0.3">
      <c r="B148" s="92" t="s">
        <v>122</v>
      </c>
      <c r="C148" s="95" t="s">
        <v>145</v>
      </c>
      <c r="D148" s="33">
        <v>19</v>
      </c>
      <c r="E148" s="17">
        <v>0</v>
      </c>
      <c r="F148" s="51">
        <v>0</v>
      </c>
      <c r="G148" s="33">
        <v>1</v>
      </c>
      <c r="H148" s="17">
        <v>0</v>
      </c>
      <c r="I148" s="106" t="s">
        <v>201</v>
      </c>
    </row>
    <row r="149" spans="2:9" s="1" customFormat="1" ht="43.5" customHeight="1" x14ac:dyDescent="0.3">
      <c r="B149" s="92" t="s">
        <v>124</v>
      </c>
      <c r="C149" s="95" t="s">
        <v>145</v>
      </c>
      <c r="D149" s="33">
        <v>516</v>
      </c>
      <c r="E149" s="17">
        <v>250</v>
      </c>
      <c r="F149" s="51">
        <v>361</v>
      </c>
      <c r="G149" s="33">
        <v>727</v>
      </c>
      <c r="H149" s="17"/>
      <c r="I149" s="106" t="s">
        <v>201</v>
      </c>
    </row>
    <row r="150" spans="2:9" s="1" customFormat="1" ht="42.75" customHeight="1" x14ac:dyDescent="0.3">
      <c r="B150" s="92" t="s">
        <v>58</v>
      </c>
      <c r="C150" s="95" t="s">
        <v>167</v>
      </c>
      <c r="D150" s="33">
        <v>52</v>
      </c>
      <c r="E150" s="17">
        <v>97</v>
      </c>
      <c r="F150" s="49">
        <v>32</v>
      </c>
      <c r="G150" s="37">
        <v>25</v>
      </c>
      <c r="H150" s="58">
        <v>73</v>
      </c>
      <c r="I150" s="106" t="s">
        <v>201</v>
      </c>
    </row>
    <row r="151" spans="2:9" s="1" customFormat="1" ht="39.75" customHeight="1" x14ac:dyDescent="0.3">
      <c r="B151" s="92" t="s">
        <v>59</v>
      </c>
      <c r="C151" s="95" t="s">
        <v>167</v>
      </c>
      <c r="D151" s="86">
        <v>0.28999999999999998</v>
      </c>
      <c r="E151" s="17">
        <v>0</v>
      </c>
      <c r="F151" s="39">
        <v>1.42</v>
      </c>
      <c r="G151" s="73">
        <f>(11/559810)*100000</f>
        <v>1.964952394562441</v>
      </c>
      <c r="H151" s="74">
        <v>1.4E-2</v>
      </c>
      <c r="I151" s="106" t="s">
        <v>201</v>
      </c>
    </row>
    <row r="152" spans="2:9" s="1" customFormat="1" ht="60.75" customHeight="1" x14ac:dyDescent="0.25">
      <c r="B152" s="92" t="s">
        <v>60</v>
      </c>
      <c r="C152" s="95" t="s">
        <v>167</v>
      </c>
      <c r="D152" s="109" t="s">
        <v>174</v>
      </c>
      <c r="E152" s="110" t="s">
        <v>174</v>
      </c>
      <c r="F152" s="111" t="s">
        <v>192</v>
      </c>
      <c r="G152" s="111" t="s">
        <v>200</v>
      </c>
      <c r="H152" s="112" t="s">
        <v>200</v>
      </c>
      <c r="I152" s="106" t="s">
        <v>201</v>
      </c>
    </row>
    <row r="153" spans="2:9" s="1" customFormat="1" ht="48.75" customHeight="1" x14ac:dyDescent="0.3">
      <c r="B153" s="92" t="s">
        <v>61</v>
      </c>
      <c r="C153" s="95" t="s">
        <v>167</v>
      </c>
      <c r="D153" s="33">
        <v>18</v>
      </c>
      <c r="E153" s="17">
        <v>0</v>
      </c>
      <c r="F153" s="55">
        <v>108</v>
      </c>
      <c r="G153" s="37">
        <v>76</v>
      </c>
      <c r="H153" s="58">
        <v>65</v>
      </c>
      <c r="I153" s="106" t="s">
        <v>201</v>
      </c>
    </row>
    <row r="154" spans="2:9" s="1" customFormat="1" ht="50.25" customHeight="1" x14ac:dyDescent="0.3">
      <c r="B154" s="92" t="s">
        <v>62</v>
      </c>
      <c r="C154" s="95" t="s">
        <v>167</v>
      </c>
      <c r="D154" s="33">
        <v>5</v>
      </c>
      <c r="E154" s="17">
        <v>1</v>
      </c>
      <c r="F154" s="18">
        <v>2</v>
      </c>
      <c r="G154" s="51">
        <v>2</v>
      </c>
      <c r="H154" s="60">
        <v>2</v>
      </c>
      <c r="I154" s="106" t="s">
        <v>201</v>
      </c>
    </row>
    <row r="155" spans="2:9" s="1" customFormat="1" ht="47.25" customHeight="1" x14ac:dyDescent="0.3">
      <c r="B155" s="92" t="s">
        <v>63</v>
      </c>
      <c r="C155" s="95" t="s">
        <v>167</v>
      </c>
      <c r="D155" s="26">
        <v>0.45</v>
      </c>
      <c r="E155" s="20">
        <v>0.52</v>
      </c>
      <c r="F155" s="11">
        <v>0.58330000000000004</v>
      </c>
      <c r="G155" s="11">
        <v>0.7</v>
      </c>
      <c r="H155" s="12">
        <v>0.9</v>
      </c>
      <c r="I155" s="106" t="s">
        <v>201</v>
      </c>
    </row>
    <row r="156" spans="2:9" s="1" customFormat="1" ht="54" customHeight="1" x14ac:dyDescent="0.3">
      <c r="B156" s="92" t="s">
        <v>64</v>
      </c>
      <c r="C156" s="95" t="s">
        <v>167</v>
      </c>
      <c r="D156" s="33">
        <v>390</v>
      </c>
      <c r="E156" s="17">
        <v>357</v>
      </c>
      <c r="F156" s="34">
        <v>357</v>
      </c>
      <c r="G156" s="37" t="s">
        <v>216</v>
      </c>
      <c r="H156" s="58" t="s">
        <v>216</v>
      </c>
      <c r="I156" s="106"/>
    </row>
    <row r="157" spans="2:9" s="1" customFormat="1" ht="12.75" customHeight="1" x14ac:dyDescent="0.3">
      <c r="B157" s="101"/>
      <c r="C157" s="102"/>
      <c r="D157" s="54"/>
      <c r="E157" s="54"/>
      <c r="F157" s="103"/>
      <c r="G157" s="104"/>
      <c r="H157" s="104"/>
      <c r="I157" s="108"/>
    </row>
    <row r="158" spans="2:9" s="1" customFormat="1" ht="15.75" customHeight="1" x14ac:dyDescent="0.3">
      <c r="B158" s="101" t="s">
        <v>221</v>
      </c>
      <c r="C158" s="102"/>
      <c r="D158" s="54"/>
      <c r="E158" s="54"/>
      <c r="F158" s="103"/>
      <c r="G158" s="104"/>
      <c r="H158" s="104"/>
      <c r="I158" s="108"/>
    </row>
    <row r="159" spans="2:9" x14ac:dyDescent="0.3">
      <c r="I159" s="108"/>
    </row>
    <row r="160" spans="2:9" ht="15.75" customHeight="1" x14ac:dyDescent="0.3">
      <c r="B160" s="115" t="s">
        <v>189</v>
      </c>
      <c r="C160" s="115"/>
      <c r="D160" s="115"/>
      <c r="E160" s="115"/>
      <c r="I160" s="108"/>
    </row>
    <row r="161" spans="9:9" x14ac:dyDescent="0.3">
      <c r="I161" s="108"/>
    </row>
    <row r="162" spans="9:9" x14ac:dyDescent="0.3">
      <c r="I162" s="108"/>
    </row>
    <row r="163" spans="9:9" x14ac:dyDescent="0.3">
      <c r="I163" s="108"/>
    </row>
    <row r="164" spans="9:9" x14ac:dyDescent="0.3">
      <c r="I164" s="108"/>
    </row>
    <row r="165" spans="9:9" x14ac:dyDescent="0.3">
      <c r="I165" s="108"/>
    </row>
    <row r="166" spans="9:9" x14ac:dyDescent="0.3">
      <c r="I166" s="108"/>
    </row>
    <row r="167" spans="9:9" x14ac:dyDescent="0.3">
      <c r="I167" s="108"/>
    </row>
    <row r="168" spans="9:9" x14ac:dyDescent="0.3">
      <c r="I168" s="108"/>
    </row>
    <row r="169" spans="9:9" x14ac:dyDescent="0.3">
      <c r="I169" s="108"/>
    </row>
    <row r="170" spans="9:9" x14ac:dyDescent="0.3">
      <c r="I170" s="108"/>
    </row>
    <row r="171" spans="9:9" x14ac:dyDescent="0.3">
      <c r="I171" s="108"/>
    </row>
    <row r="172" spans="9:9" x14ac:dyDescent="0.3">
      <c r="I172" s="108"/>
    </row>
    <row r="173" spans="9:9" x14ac:dyDescent="0.3">
      <c r="I173" s="108"/>
    </row>
    <row r="174" spans="9:9" x14ac:dyDescent="0.3">
      <c r="I174" s="108"/>
    </row>
    <row r="175" spans="9:9" x14ac:dyDescent="0.3">
      <c r="I175" s="108"/>
    </row>
    <row r="176" spans="9:9" x14ac:dyDescent="0.3">
      <c r="I176" s="108"/>
    </row>
    <row r="177" spans="9:9" x14ac:dyDescent="0.3">
      <c r="I177" s="108"/>
    </row>
    <row r="178" spans="9:9" x14ac:dyDescent="0.3">
      <c r="I178" s="108"/>
    </row>
    <row r="179" spans="9:9" x14ac:dyDescent="0.3">
      <c r="I179" s="108"/>
    </row>
    <row r="180" spans="9:9" x14ac:dyDescent="0.3">
      <c r="I180" s="108"/>
    </row>
    <row r="181" spans="9:9" x14ac:dyDescent="0.3">
      <c r="I181" s="108"/>
    </row>
    <row r="182" spans="9:9" x14ac:dyDescent="0.3">
      <c r="I182" s="108"/>
    </row>
    <row r="183" spans="9:9" x14ac:dyDescent="0.3">
      <c r="I183" s="108"/>
    </row>
    <row r="184" spans="9:9" x14ac:dyDescent="0.3">
      <c r="I184" s="108"/>
    </row>
    <row r="185" spans="9:9" x14ac:dyDescent="0.3">
      <c r="I185" s="108"/>
    </row>
    <row r="186" spans="9:9" x14ac:dyDescent="0.3">
      <c r="I186" s="108"/>
    </row>
    <row r="187" spans="9:9" x14ac:dyDescent="0.3">
      <c r="I187" s="108"/>
    </row>
    <row r="188" spans="9:9" x14ac:dyDescent="0.3">
      <c r="I188" s="108"/>
    </row>
    <row r="189" spans="9:9" x14ac:dyDescent="0.3">
      <c r="I189" s="108"/>
    </row>
    <row r="190" spans="9:9" x14ac:dyDescent="0.3">
      <c r="I190" s="108"/>
    </row>
    <row r="191" spans="9:9" x14ac:dyDescent="0.3">
      <c r="I191" s="108"/>
    </row>
    <row r="192" spans="9:9" x14ac:dyDescent="0.3">
      <c r="I192" s="108"/>
    </row>
    <row r="193" spans="9:9" x14ac:dyDescent="0.3">
      <c r="I193" s="108"/>
    </row>
    <row r="194" spans="9:9" x14ac:dyDescent="0.3">
      <c r="I194" s="108"/>
    </row>
    <row r="195" spans="9:9" x14ac:dyDescent="0.3">
      <c r="I195" s="108"/>
    </row>
    <row r="196" spans="9:9" x14ac:dyDescent="0.3">
      <c r="I196" s="108"/>
    </row>
    <row r="197" spans="9:9" x14ac:dyDescent="0.3">
      <c r="I197" s="108"/>
    </row>
    <row r="198" spans="9:9" x14ac:dyDescent="0.3">
      <c r="I198" s="108"/>
    </row>
    <row r="199" spans="9:9" x14ac:dyDescent="0.3">
      <c r="I199" s="108"/>
    </row>
    <row r="200" spans="9:9" x14ac:dyDescent="0.3">
      <c r="I200" s="108"/>
    </row>
    <row r="201" spans="9:9" x14ac:dyDescent="0.3">
      <c r="I201" s="108"/>
    </row>
    <row r="202" spans="9:9" x14ac:dyDescent="0.3">
      <c r="I202" s="108"/>
    </row>
    <row r="203" spans="9:9" x14ac:dyDescent="0.3">
      <c r="I203" s="108"/>
    </row>
    <row r="204" spans="9:9" x14ac:dyDescent="0.3">
      <c r="I204" s="108"/>
    </row>
    <row r="205" spans="9:9" x14ac:dyDescent="0.3">
      <c r="I205" s="108"/>
    </row>
    <row r="206" spans="9:9" x14ac:dyDescent="0.3">
      <c r="I206" s="108"/>
    </row>
    <row r="207" spans="9:9" x14ac:dyDescent="0.3">
      <c r="I207" s="108"/>
    </row>
    <row r="208" spans="9:9" x14ac:dyDescent="0.3">
      <c r="I208" s="108"/>
    </row>
    <row r="209" spans="9:9" x14ac:dyDescent="0.3">
      <c r="I209" s="108"/>
    </row>
    <row r="210" spans="9:9" x14ac:dyDescent="0.3">
      <c r="I210" s="108"/>
    </row>
    <row r="211" spans="9:9" x14ac:dyDescent="0.3">
      <c r="I211" s="108"/>
    </row>
    <row r="212" spans="9:9" x14ac:dyDescent="0.3">
      <c r="I212" s="108"/>
    </row>
    <row r="213" spans="9:9" x14ac:dyDescent="0.3">
      <c r="I213" s="108"/>
    </row>
    <row r="214" spans="9:9" x14ac:dyDescent="0.3">
      <c r="I214" s="108"/>
    </row>
    <row r="215" spans="9:9" x14ac:dyDescent="0.3">
      <c r="I215" s="108"/>
    </row>
    <row r="216" spans="9:9" x14ac:dyDescent="0.3">
      <c r="I216" s="108"/>
    </row>
    <row r="217" spans="9:9" x14ac:dyDescent="0.3">
      <c r="I217" s="108"/>
    </row>
    <row r="218" spans="9:9" x14ac:dyDescent="0.3">
      <c r="I218" s="108"/>
    </row>
    <row r="219" spans="9:9" x14ac:dyDescent="0.3">
      <c r="I219" s="108"/>
    </row>
    <row r="220" spans="9:9" x14ac:dyDescent="0.3">
      <c r="I220" s="108"/>
    </row>
    <row r="221" spans="9:9" x14ac:dyDescent="0.3">
      <c r="I221" s="108"/>
    </row>
    <row r="222" spans="9:9" x14ac:dyDescent="0.3">
      <c r="I222" s="108"/>
    </row>
    <row r="223" spans="9:9" x14ac:dyDescent="0.3">
      <c r="I223" s="108"/>
    </row>
    <row r="224" spans="9:9" x14ac:dyDescent="0.3">
      <c r="I224" s="108"/>
    </row>
    <row r="225" spans="9:9" x14ac:dyDescent="0.3">
      <c r="I225" s="108"/>
    </row>
    <row r="226" spans="9:9" x14ac:dyDescent="0.3">
      <c r="I226" s="108"/>
    </row>
    <row r="227" spans="9:9" x14ac:dyDescent="0.3">
      <c r="I227" s="108"/>
    </row>
    <row r="228" spans="9:9" x14ac:dyDescent="0.3">
      <c r="I228" s="108"/>
    </row>
    <row r="229" spans="9:9" x14ac:dyDescent="0.3">
      <c r="I229" s="108"/>
    </row>
    <row r="230" spans="9:9" x14ac:dyDescent="0.3">
      <c r="I230" s="108"/>
    </row>
    <row r="231" spans="9:9" x14ac:dyDescent="0.3">
      <c r="I231" s="108"/>
    </row>
    <row r="232" spans="9:9" x14ac:dyDescent="0.3">
      <c r="I232" s="108"/>
    </row>
    <row r="233" spans="9:9" x14ac:dyDescent="0.3">
      <c r="I233" s="108"/>
    </row>
    <row r="234" spans="9:9" x14ac:dyDescent="0.3">
      <c r="I234" s="108"/>
    </row>
    <row r="235" spans="9:9" x14ac:dyDescent="0.3">
      <c r="I235" s="108"/>
    </row>
    <row r="236" spans="9:9" x14ac:dyDescent="0.3">
      <c r="I236" s="108"/>
    </row>
    <row r="237" spans="9:9" x14ac:dyDescent="0.3">
      <c r="I237" s="108"/>
    </row>
    <row r="238" spans="9:9" x14ac:dyDescent="0.3">
      <c r="I238" s="108"/>
    </row>
    <row r="239" spans="9:9" x14ac:dyDescent="0.3">
      <c r="I239" s="108"/>
    </row>
    <row r="240" spans="9:9" x14ac:dyDescent="0.3">
      <c r="I240" s="108"/>
    </row>
    <row r="241" spans="9:9" x14ac:dyDescent="0.3">
      <c r="I241" s="108"/>
    </row>
    <row r="242" spans="9:9" x14ac:dyDescent="0.3">
      <c r="I242" s="108"/>
    </row>
    <row r="243" spans="9:9" x14ac:dyDescent="0.3">
      <c r="I243" s="108"/>
    </row>
    <row r="244" spans="9:9" x14ac:dyDescent="0.3">
      <c r="I244" s="108"/>
    </row>
    <row r="245" spans="9:9" x14ac:dyDescent="0.3">
      <c r="I245" s="108"/>
    </row>
    <row r="246" spans="9:9" x14ac:dyDescent="0.3">
      <c r="I246" s="108"/>
    </row>
    <row r="247" spans="9:9" x14ac:dyDescent="0.3">
      <c r="I247" s="108"/>
    </row>
    <row r="248" spans="9:9" x14ac:dyDescent="0.3">
      <c r="I248" s="108"/>
    </row>
    <row r="249" spans="9:9" x14ac:dyDescent="0.3">
      <c r="I249" s="108"/>
    </row>
    <row r="250" spans="9:9" x14ac:dyDescent="0.3">
      <c r="I250" s="108"/>
    </row>
    <row r="251" spans="9:9" x14ac:dyDescent="0.3">
      <c r="I251" s="108"/>
    </row>
    <row r="252" spans="9:9" x14ac:dyDescent="0.3">
      <c r="I252" s="108"/>
    </row>
    <row r="253" spans="9:9" x14ac:dyDescent="0.3">
      <c r="I253" s="108"/>
    </row>
    <row r="254" spans="9:9" x14ac:dyDescent="0.3">
      <c r="I254" s="108"/>
    </row>
    <row r="255" spans="9:9" x14ac:dyDescent="0.3">
      <c r="I255" s="108"/>
    </row>
    <row r="256" spans="9:9" x14ac:dyDescent="0.3">
      <c r="I256" s="108"/>
    </row>
    <row r="257" spans="9:9" x14ac:dyDescent="0.3">
      <c r="I257" s="108"/>
    </row>
    <row r="258" spans="9:9" x14ac:dyDescent="0.3">
      <c r="I258" s="108"/>
    </row>
    <row r="259" spans="9:9" x14ac:dyDescent="0.3">
      <c r="I259" s="108"/>
    </row>
    <row r="260" spans="9:9" x14ac:dyDescent="0.3">
      <c r="I260" s="108"/>
    </row>
    <row r="261" spans="9:9" x14ac:dyDescent="0.3">
      <c r="I261" s="108"/>
    </row>
    <row r="262" spans="9:9" x14ac:dyDescent="0.3">
      <c r="I262" s="108"/>
    </row>
    <row r="263" spans="9:9" x14ac:dyDescent="0.3">
      <c r="I263" s="108"/>
    </row>
    <row r="264" spans="9:9" x14ac:dyDescent="0.3">
      <c r="I264" s="108"/>
    </row>
    <row r="265" spans="9:9" x14ac:dyDescent="0.3">
      <c r="I265" s="108"/>
    </row>
    <row r="266" spans="9:9" x14ac:dyDescent="0.3">
      <c r="I266" s="108"/>
    </row>
    <row r="267" spans="9:9" x14ac:dyDescent="0.3">
      <c r="I267" s="108"/>
    </row>
    <row r="268" spans="9:9" x14ac:dyDescent="0.3">
      <c r="I268" s="108"/>
    </row>
    <row r="269" spans="9:9" x14ac:dyDescent="0.3">
      <c r="I269" s="108"/>
    </row>
    <row r="270" spans="9:9" x14ac:dyDescent="0.3">
      <c r="I270" s="108"/>
    </row>
    <row r="271" spans="9:9" x14ac:dyDescent="0.3">
      <c r="I271" s="108"/>
    </row>
    <row r="272" spans="9:9" x14ac:dyDescent="0.3">
      <c r="I272" s="108"/>
    </row>
    <row r="273" spans="9:9" x14ac:dyDescent="0.3">
      <c r="I273" s="108"/>
    </row>
    <row r="274" spans="9:9" x14ac:dyDescent="0.3">
      <c r="I274" s="108"/>
    </row>
    <row r="275" spans="9:9" x14ac:dyDescent="0.3">
      <c r="I275" s="108"/>
    </row>
    <row r="276" spans="9:9" x14ac:dyDescent="0.3">
      <c r="I276" s="108"/>
    </row>
    <row r="277" spans="9:9" x14ac:dyDescent="0.3">
      <c r="I277" s="108"/>
    </row>
    <row r="278" spans="9:9" x14ac:dyDescent="0.3">
      <c r="I278" s="108"/>
    </row>
    <row r="279" spans="9:9" x14ac:dyDescent="0.3">
      <c r="I279" s="108"/>
    </row>
    <row r="280" spans="9:9" x14ac:dyDescent="0.3">
      <c r="I280" s="108"/>
    </row>
    <row r="281" spans="9:9" x14ac:dyDescent="0.3">
      <c r="I281" s="108"/>
    </row>
    <row r="282" spans="9:9" x14ac:dyDescent="0.3">
      <c r="I282" s="108"/>
    </row>
    <row r="283" spans="9:9" x14ac:dyDescent="0.3">
      <c r="I283" s="108"/>
    </row>
    <row r="284" spans="9:9" x14ac:dyDescent="0.3">
      <c r="I284" s="108"/>
    </row>
    <row r="285" spans="9:9" x14ac:dyDescent="0.3">
      <c r="I285" s="108"/>
    </row>
    <row r="286" spans="9:9" x14ac:dyDescent="0.3">
      <c r="I286" s="108"/>
    </row>
    <row r="287" spans="9:9" x14ac:dyDescent="0.3">
      <c r="I287" s="108"/>
    </row>
    <row r="288" spans="9:9" x14ac:dyDescent="0.3">
      <c r="I288" s="108"/>
    </row>
    <row r="289" spans="9:9" x14ac:dyDescent="0.3">
      <c r="I289" s="108"/>
    </row>
    <row r="290" spans="9:9" x14ac:dyDescent="0.3">
      <c r="I290" s="108"/>
    </row>
    <row r="291" spans="9:9" x14ac:dyDescent="0.3">
      <c r="I291" s="108"/>
    </row>
    <row r="292" spans="9:9" x14ac:dyDescent="0.3">
      <c r="I292" s="108"/>
    </row>
    <row r="293" spans="9:9" x14ac:dyDescent="0.3">
      <c r="I293" s="108"/>
    </row>
    <row r="294" spans="9:9" x14ac:dyDescent="0.3">
      <c r="I294" s="108"/>
    </row>
    <row r="295" spans="9:9" x14ac:dyDescent="0.3">
      <c r="I295" s="108"/>
    </row>
    <row r="296" spans="9:9" x14ac:dyDescent="0.3">
      <c r="I296" s="108"/>
    </row>
    <row r="297" spans="9:9" x14ac:dyDescent="0.3">
      <c r="I297" s="108"/>
    </row>
    <row r="298" spans="9:9" x14ac:dyDescent="0.3">
      <c r="I298" s="108"/>
    </row>
    <row r="299" spans="9:9" x14ac:dyDescent="0.3">
      <c r="I299" s="108"/>
    </row>
    <row r="300" spans="9:9" x14ac:dyDescent="0.3">
      <c r="I300" s="108"/>
    </row>
    <row r="301" spans="9:9" x14ac:dyDescent="0.3">
      <c r="I301" s="108"/>
    </row>
    <row r="302" spans="9:9" x14ac:dyDescent="0.3">
      <c r="I302" s="108"/>
    </row>
    <row r="303" spans="9:9" x14ac:dyDescent="0.3">
      <c r="I303" s="108"/>
    </row>
    <row r="304" spans="9:9" x14ac:dyDescent="0.3">
      <c r="I304" s="108"/>
    </row>
    <row r="305" spans="9:9" x14ac:dyDescent="0.3">
      <c r="I305" s="108"/>
    </row>
  </sheetData>
  <mergeCells count="3">
    <mergeCell ref="B2:I2"/>
    <mergeCell ref="B160:E160"/>
    <mergeCell ref="B3:I3"/>
  </mergeCells>
  <phoneticPr fontId="5" type="noConversion"/>
  <conditionalFormatting sqref="D5:H5">
    <cfRule type="iconSet" priority="1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H158">
    <cfRule type="iconSet" priority="1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G5">
    <cfRule type="iconSet" priority="1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:G6">
    <cfRule type="iconSet" priority="1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:H7">
    <cfRule type="iconSet" priority="1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8:G8">
    <cfRule type="iconSet" priority="1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G9">
    <cfRule type="iconSet" priority="1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:H10">
    <cfRule type="iconSet" priority="1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:H11">
    <cfRule type="iconSet" priority="1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:H12">
    <cfRule type="iconSet" priority="1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:H13">
    <cfRule type="iconSet" priority="1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:G14">
    <cfRule type="iconSet" priority="1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:G15">
    <cfRule type="iconSet" priority="1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6:H16">
    <cfRule type="iconSet" priority="1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7:G17">
    <cfRule type="iconSet" priority="1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8">
    <cfRule type="iconSet" priority="1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9">
    <cfRule type="iconSet" priority="1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0:G20">
    <cfRule type="iconSet" priority="1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1:H21">
    <cfRule type="iconSet" priority="1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2:G22">
    <cfRule type="iconSet" priority="1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4:G24">
    <cfRule type="iconSet" priority="1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5:G25">
    <cfRule type="iconSet" priority="1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6:G26">
    <cfRule type="iconSet" priority="1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7:G27">
    <cfRule type="iconSet" priority="1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8:H28">
    <cfRule type="iconSet" priority="1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9:H29">
    <cfRule type="iconSet" priority="1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0:H30">
    <cfRule type="iconSet" priority="1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1:H31">
    <cfRule type="iconSet" priority="1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2:H32">
    <cfRule type="iconSet" priority="1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3:H33">
    <cfRule type="iconSet" priority="1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4:H34">
    <cfRule type="iconSet" priority="1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5:H35">
    <cfRule type="iconSet" priority="1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6:H36">
    <cfRule type="iconSet" priority="1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7:H37">
    <cfRule type="iconSet" priority="1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8:H38">
    <cfRule type="iconSet" priority="1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39:H39">
    <cfRule type="iconSet" priority="1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0:H40">
    <cfRule type="iconSet" priority="1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1:H41">
    <cfRule type="iconSet" priority="1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2:H42">
    <cfRule type="iconSet" priority="1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3:H43">
    <cfRule type="iconSet" priority="1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4:H44">
    <cfRule type="iconSet" priority="1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5:H45">
    <cfRule type="iconSet" priority="1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6:H46">
    <cfRule type="iconSet" priority="1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7:H47">
    <cfRule type="iconSet" priority="1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8:H48">
    <cfRule type="iconSet" priority="10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9:H49">
    <cfRule type="iconSet" priority="10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0:H50">
    <cfRule type="iconSet" priority="10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1:H51">
    <cfRule type="iconSet" priority="10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2:H52">
    <cfRule type="iconSet" priority="10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3:H53">
    <cfRule type="iconSet" priority="10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4:H54">
    <cfRule type="iconSet" priority="10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5:H55">
    <cfRule type="iconSet" priority="10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6:H56">
    <cfRule type="iconSet" priority="10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7:H57">
    <cfRule type="iconSet" priority="10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8:H58">
    <cfRule type="iconSet" priority="9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9:H59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0:H60">
    <cfRule type="iconSet" priority="9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1:H61">
    <cfRule type="iconSet" priority="9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2:I62">
    <cfRule type="iconSet" priority="9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3:H63">
    <cfRule type="iconSet" priority="9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4:H64">
    <cfRule type="iconSet" priority="9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5:H65">
    <cfRule type="iconSet" priority="9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6:H66">
    <cfRule type="iconSet" priority="9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7:H67">
    <cfRule type="iconSet" priority="9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8:H68">
    <cfRule type="iconSet" priority="8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9:G69">
    <cfRule type="iconSet" priority="8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0:G70">
    <cfRule type="iconSet" priority="8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1:G71"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2:G72">
    <cfRule type="iconSet" priority="8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3:H73">
    <cfRule type="iconSet" priority="8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4:H74">
    <cfRule type="iconSet" priority="8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5:H75">
    <cfRule type="iconSet" priority="8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6:H76">
    <cfRule type="iconSet" priority="8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7:H77">
    <cfRule type="iconSet" priority="8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8:H78">
    <cfRule type="iconSet" priority="7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79:H79">
    <cfRule type="iconSet" priority="7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0:H80">
    <cfRule type="iconSet" priority="7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1:H81">
    <cfRule type="iconSet" priority="7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2:H82">
    <cfRule type="iconSet" priority="7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3:H83">
    <cfRule type="iconSet" priority="7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4:H84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5:H85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6:H86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7:H8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8:H88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89:H89">
    <cfRule type="iconSet" priority="6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0:H90">
    <cfRule type="iconSet" priority="6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1:H91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2:H92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3:H93">
    <cfRule type="iconSet" priority="6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4:H94">
    <cfRule type="iconSet" priority="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5:H95">
    <cfRule type="iconSet" priority="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6:H96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7:H97">
    <cfRule type="iconSet" priority="6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8:H98">
    <cfRule type="iconSet" priority="5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9:H99">
    <cfRule type="iconSet" priority="5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0:H100">
    <cfRule type="iconSet" priority="5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1:H101">
    <cfRule type="iconSet" priority="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2:H102">
    <cfRule type="iconSet" priority="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3:H103">
    <cfRule type="iconSet" priority="5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04:H104">
    <cfRule type="iconSet" priority="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05:H105">
    <cfRule type="iconSet" priority="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06:G106">
    <cfRule type="iconSet" priority="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07:G107"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08:G108"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09:H109">
    <cfRule type="iconSet" priority="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0:H110"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1:G111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2:G112">
    <cfRule type="iconSet" priority="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3:G113"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4:G114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5:G115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6:G116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7:G117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8:H11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9:H119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0:H120"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1:H121"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2:H122"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3:H123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4:H124">
    <cfRule type="iconSet" priority="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5:H125"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6:H126"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7:H127"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8:H128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9:H129">
    <cfRule type="iconSet" priority="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0:G130"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1:G131">
    <cfRule type="iconSet" priority="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2:G132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3:G133"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4:G134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5:H135"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6:H136"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6:G136"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7:G137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8:G138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39:G139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0:G140">
    <cfRule type="iconSet" priority="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1:G141"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2:H142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3:G143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4:H144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5:H14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6:H146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7:H147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8:H148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49:H149">
    <cfRule type="iconSet" priority="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0:H150">
    <cfRule type="iconSet" priority="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1:H151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3:H153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4:H154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5:H15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56:H15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AUXPLANEACION03</cp:lastModifiedBy>
  <dcterms:created xsi:type="dcterms:W3CDTF">2018-07-31T14:33:48Z</dcterms:created>
  <dcterms:modified xsi:type="dcterms:W3CDTF">2024-05-08T14:08:06Z</dcterms:modified>
</cp:coreProperties>
</file>